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240" windowHeight="12885"/>
  </bookViews>
  <sheets>
    <sheet name="Доходы" sheetId="5" r:id="rId1"/>
    <sheet name="МЗ" sheetId="1" r:id="rId2"/>
    <sheet name="ПОУ" sheetId="2" r:id="rId3"/>
    <sheet name="пожертвования" sheetId="4" r:id="rId4"/>
    <sheet name="род. плата" sheetId="7" r:id="rId5"/>
    <sheet name="ЦС" sheetId="6" r:id="rId6"/>
  </sheets>
  <externalReferences>
    <externalReference r:id="rId7"/>
  </externalReferences>
  <definedNames>
    <definedName name="_xlnm.Print_Area" localSheetId="2">ПОУ!$A$8:$I$299</definedName>
  </definedNames>
  <calcPr calcId="162913"/>
</workbook>
</file>

<file path=xl/calcChain.xml><?xml version="1.0" encoding="utf-8"?>
<calcChain xmlns="http://schemas.openxmlformats.org/spreadsheetml/2006/main">
  <c r="H78" i="6" l="1"/>
  <c r="G148" i="2" l="1"/>
  <c r="H71" i="5"/>
  <c r="H34" i="5"/>
  <c r="I35" i="5" s="1"/>
  <c r="H69" i="5"/>
  <c r="F290" i="2" l="1"/>
  <c r="F263" i="2" l="1"/>
  <c r="J260" i="2" s="1"/>
  <c r="F258" i="2"/>
  <c r="J3" i="2"/>
  <c r="B67" i="5" s="1"/>
  <c r="K3" i="2"/>
  <c r="L3" i="2"/>
  <c r="G47" i="5"/>
  <c r="G43" i="5"/>
  <c r="G44" i="5"/>
  <c r="G45" i="5"/>
  <c r="G46" i="5"/>
  <c r="G42" i="5"/>
  <c r="F269" i="2" l="1"/>
  <c r="F189" i="1"/>
  <c r="F201" i="1"/>
  <c r="H68" i="1" l="1"/>
  <c r="I68" i="1"/>
  <c r="I23" i="1"/>
  <c r="J26" i="1"/>
  <c r="J23" i="1" l="1"/>
  <c r="J25" i="1" l="1"/>
  <c r="J27" i="1" l="1"/>
  <c r="D215" i="1" l="1"/>
  <c r="F174" i="6" l="1"/>
  <c r="F63" i="5" l="1"/>
  <c r="F62" i="5"/>
  <c r="F61" i="5"/>
  <c r="F60" i="5"/>
  <c r="F59" i="5"/>
  <c r="F57" i="5"/>
  <c r="J278" i="2" l="1"/>
  <c r="J276" i="2"/>
  <c r="J261" i="2"/>
  <c r="J259" i="2"/>
  <c r="J258" i="2"/>
  <c r="G24" i="2" l="1"/>
  <c r="B24" i="2"/>
  <c r="F169" i="4" l="1"/>
  <c r="G224" i="2"/>
  <c r="F21" i="1"/>
  <c r="H21" i="1"/>
  <c r="D21" i="1"/>
  <c r="D5" i="2"/>
  <c r="K5" i="2" s="1"/>
  <c r="E4" i="2"/>
  <c r="F58" i="5" s="1"/>
  <c r="A4" i="6"/>
  <c r="D197" i="6"/>
  <c r="G194" i="6"/>
  <c r="F183" i="6"/>
  <c r="G163" i="6"/>
  <c r="G142" i="6"/>
  <c r="G141" i="6"/>
  <c r="G124" i="6"/>
  <c r="F89" i="6"/>
  <c r="F88" i="6"/>
  <c r="M61" i="6"/>
  <c r="N61" i="6" s="1"/>
  <c r="L61" i="6"/>
  <c r="K61" i="6"/>
  <c r="M58" i="6"/>
  <c r="N58" i="6" s="1"/>
  <c r="L58" i="6"/>
  <c r="K58" i="6"/>
  <c r="M56" i="6"/>
  <c r="N56" i="6" s="1"/>
  <c r="L56" i="6"/>
  <c r="K56" i="6"/>
  <c r="L55" i="6"/>
  <c r="M52" i="6"/>
  <c r="N52" i="6" s="1"/>
  <c r="N51" i="6" s="1"/>
  <c r="L52" i="6"/>
  <c r="K52" i="6"/>
  <c r="L51" i="6"/>
  <c r="L62" i="6" s="1"/>
  <c r="G39" i="6"/>
  <c r="G40" i="6" s="1"/>
  <c r="H21" i="6"/>
  <c r="F20" i="6"/>
  <c r="D20" i="6"/>
  <c r="G19" i="6"/>
  <c r="I61" i="6" s="1"/>
  <c r="J61" i="6" s="1"/>
  <c r="F19" i="6"/>
  <c r="D19" i="6"/>
  <c r="G18" i="6"/>
  <c r="F18" i="6"/>
  <c r="D18" i="6"/>
  <c r="G17" i="6"/>
  <c r="G61" i="6" s="1"/>
  <c r="H61" i="6" s="1"/>
  <c r="F17" i="6"/>
  <c r="D17" i="6"/>
  <c r="A3" i="6"/>
  <c r="K6" i="2" l="1"/>
  <c r="D302" i="2"/>
  <c r="N55" i="6"/>
  <c r="N62" i="6" s="1"/>
  <c r="I52" i="6"/>
  <c r="J52" i="6" s="1"/>
  <c r="J51" i="6" s="1"/>
  <c r="J62" i="6" s="1"/>
  <c r="I56" i="6"/>
  <c r="J56" i="6" s="1"/>
  <c r="J55" i="6" s="1"/>
  <c r="I58" i="6"/>
  <c r="J58" i="6" s="1"/>
  <c r="G52" i="6"/>
  <c r="H52" i="6" s="1"/>
  <c r="H51" i="6" s="1"/>
  <c r="G56" i="6"/>
  <c r="H56" i="6" s="1"/>
  <c r="G58" i="6"/>
  <c r="H58" i="6" s="1"/>
  <c r="H55" i="6" l="1"/>
  <c r="H62" i="6" s="1"/>
  <c r="G196" i="6" s="1"/>
  <c r="D199" i="6" s="1"/>
  <c r="D200" i="6" s="1"/>
  <c r="I21" i="1" l="1"/>
  <c r="G142" i="1" l="1"/>
  <c r="F231" i="2" l="1"/>
  <c r="F176" i="2" l="1"/>
  <c r="J4" i="2"/>
  <c r="I5" i="2" l="1"/>
  <c r="D303" i="2" s="1"/>
  <c r="F90" i="1" l="1"/>
  <c r="F218" i="1" l="1"/>
  <c r="F241" i="2"/>
  <c r="F113" i="1" l="1"/>
  <c r="G209" i="2" l="1"/>
  <c r="F240" i="2" l="1"/>
  <c r="F242" i="2" s="1"/>
  <c r="F281" i="2" l="1"/>
  <c r="F282" i="2" l="1"/>
  <c r="J277" i="2"/>
  <c r="E21" i="1"/>
  <c r="G51" i="1" l="1"/>
  <c r="E5" i="2" l="1"/>
  <c r="H5" i="2" l="1"/>
  <c r="G132" i="2"/>
  <c r="F159" i="2" l="1"/>
  <c r="G21" i="1" l="1"/>
  <c r="B21" i="1"/>
  <c r="G66" i="1" l="1"/>
  <c r="G63" i="1"/>
  <c r="H63" i="1" s="1"/>
  <c r="F98" i="2"/>
  <c r="F86" i="2"/>
  <c r="F192" i="1" l="1"/>
  <c r="E214" i="1" s="1"/>
  <c r="G152" i="1"/>
  <c r="G194" i="2" l="1"/>
  <c r="G178" i="1"/>
  <c r="F169" i="7" l="1"/>
  <c r="I173" i="7" s="1"/>
  <c r="G152" i="7"/>
  <c r="G134" i="7"/>
  <c r="G135" i="7" s="1"/>
  <c r="G117" i="7"/>
  <c r="G116" i="7"/>
  <c r="G115" i="7"/>
  <c r="F80" i="7"/>
  <c r="F79" i="7"/>
  <c r="F78" i="7"/>
  <c r="H55" i="7"/>
  <c r="H54" i="7" s="1"/>
  <c r="G55" i="7"/>
  <c r="G52" i="7"/>
  <c r="H52" i="7" s="1"/>
  <c r="H51" i="7" s="1"/>
  <c r="G40" i="7"/>
  <c r="G39" i="7"/>
  <c r="I20" i="7"/>
  <c r="H20" i="7"/>
  <c r="F20" i="7"/>
  <c r="D20" i="7"/>
  <c r="A6" i="7"/>
  <c r="A5" i="7"/>
  <c r="H57" i="7" l="1"/>
  <c r="G151" i="2" l="1"/>
  <c r="D85" i="2" l="1"/>
  <c r="D84" i="2"/>
  <c r="A6" i="4" l="1"/>
  <c r="A10" i="2"/>
  <c r="A4" i="1"/>
  <c r="F24" i="2" l="1"/>
  <c r="I24" i="2" s="1"/>
  <c r="I26" i="2" l="1"/>
  <c r="G141" i="2"/>
  <c r="A5" i="4" l="1"/>
  <c r="A9" i="2"/>
  <c r="A3" i="1"/>
  <c r="G55" i="4" l="1"/>
  <c r="H55" i="4" s="1"/>
  <c r="H54" i="4" s="1"/>
  <c r="G52" i="4"/>
  <c r="H52" i="4" s="1"/>
  <c r="H51" i="4" s="1"/>
  <c r="G60" i="2"/>
  <c r="H60" i="2" s="1"/>
  <c r="G57" i="2"/>
  <c r="H57" i="2" s="1"/>
  <c r="H66" i="1"/>
  <c r="H65" i="1" s="1"/>
  <c r="H62" i="1"/>
  <c r="H56" i="2" l="1"/>
  <c r="H63" i="2" s="1"/>
  <c r="H57" i="4"/>
  <c r="H59" i="2"/>
  <c r="G125" i="1" l="1"/>
  <c r="F214" i="1" s="1"/>
  <c r="F250" i="2" l="1"/>
  <c r="F167" i="2" l="1"/>
  <c r="E304" i="2" s="1"/>
  <c r="G123" i="2" l="1"/>
  <c r="G216" i="2" l="1"/>
  <c r="E303" i="2" s="1"/>
  <c r="F303" i="2" l="1"/>
  <c r="G5" i="2" l="1"/>
  <c r="F5" i="2"/>
  <c r="L4" i="2"/>
  <c r="J5" i="2" l="1"/>
  <c r="L5" i="2"/>
  <c r="F297" i="2"/>
  <c r="D304" i="2" l="1"/>
  <c r="F304" i="2" s="1"/>
  <c r="L6" i="2"/>
  <c r="F110" i="2"/>
  <c r="E217" i="1" l="1"/>
  <c r="G152" i="4"/>
  <c r="F217" i="1" l="1"/>
  <c r="E216" i="1"/>
  <c r="F216" i="1" s="1"/>
  <c r="D219" i="1" l="1"/>
  <c r="G134" i="4" l="1"/>
  <c r="G117" i="4"/>
  <c r="G116" i="4"/>
  <c r="G115" i="4"/>
  <c r="F79" i="4"/>
  <c r="F78" i="4"/>
  <c r="G39" i="4"/>
  <c r="H20" i="4"/>
  <c r="F20" i="4"/>
  <c r="D20" i="4"/>
  <c r="G44" i="2"/>
  <c r="G40" i="4" l="1"/>
  <c r="I20" i="4"/>
  <c r="F80" i="4"/>
  <c r="G135" i="4"/>
  <c r="G45" i="2"/>
  <c r="G42" i="1"/>
  <c r="I299" i="2" l="1"/>
  <c r="E302" i="2"/>
  <c r="E306" i="2" s="1"/>
  <c r="G51" i="5" l="1"/>
  <c r="G52" i="5" s="1"/>
  <c r="H2" i="7" l="1"/>
  <c r="H3" i="7" s="1"/>
  <c r="I174" i="7" s="1"/>
  <c r="H3" i="4"/>
  <c r="I173" i="4" s="1"/>
  <c r="K4" i="2"/>
  <c r="F64" i="5"/>
  <c r="H66" i="5" s="1"/>
  <c r="H72" i="5" s="1"/>
  <c r="I174" i="4" l="1"/>
  <c r="F302" i="2"/>
  <c r="F306" i="2" s="1"/>
  <c r="D306" i="2"/>
  <c r="I300" i="2" s="1"/>
  <c r="E215" i="1" l="1"/>
  <c r="F215" i="1" s="1"/>
  <c r="F219" i="1" s="1"/>
  <c r="I205" i="1"/>
  <c r="I206" i="1" s="1"/>
  <c r="E219" i="1" l="1"/>
  <c r="H52" i="5"/>
  <c r="I209" i="1"/>
</calcChain>
</file>

<file path=xl/sharedStrings.xml><?xml version="1.0" encoding="utf-8"?>
<sst xmlns="http://schemas.openxmlformats.org/spreadsheetml/2006/main" count="1604" uniqueCount="379">
  <si>
    <t xml:space="preserve">Код видов расходов </t>
  </si>
  <si>
    <t xml:space="preserve">Источник финансового обеспечения </t>
  </si>
  <si>
    <t>Фонд оплаты труда по штатному расписанию, руб.</t>
  </si>
  <si>
    <t>в месяц</t>
  </si>
  <si>
    <t>№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</si>
  <si>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</si>
  <si>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</si>
  <si>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</si>
  <si>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</si>
  <si>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Итого</t>
  </si>
  <si>
    <t>x</t>
  </si>
  <si>
    <t>Численность работников, получающих пособие, чел.</t>
  </si>
  <si>
    <t>Количество выплат в год на одного работника, руб.</t>
  </si>
  <si>
    <t>Размер выплаты (пособия) в месяц, руб.</t>
  </si>
  <si>
    <t>Наименование государственного внебюджетного фонда</t>
  </si>
  <si>
    <t>Размер базы для начисления страховых взносов, руб.</t>
  </si>
  <si>
    <t>Сумма взноса, руб.</t>
  </si>
  <si>
    <t>1.1.</t>
  </si>
  <si>
    <t>1.2.</t>
  </si>
  <si>
    <t>1.3.</t>
  </si>
  <si>
    <t>2.1.</t>
  </si>
  <si>
    <t>Источник финансового обеспечения</t>
  </si>
  <si>
    <t>Наименование показателя</t>
  </si>
  <si>
    <t>Размер одной выплаты, руб.</t>
  </si>
  <si>
    <t>Количество выплат в год, ед.</t>
  </si>
  <si>
    <t>Налоговая база, руб.</t>
  </si>
  <si>
    <t>Ставка налога, %</t>
  </si>
  <si>
    <t>Количество платежей в год</t>
  </si>
  <si>
    <t>Количество услуг перевозки</t>
  </si>
  <si>
    <t>Цена услуги перевозки, руб.</t>
  </si>
  <si>
    <t>Размер потребления ресурсов</t>
  </si>
  <si>
    <t>Индексация, %</t>
  </si>
  <si>
    <t>Количество</t>
  </si>
  <si>
    <t>Ставка арендной платы</t>
  </si>
  <si>
    <t>Стоимость с учетом НДС, руб.</t>
  </si>
  <si>
    <t>Объект</t>
  </si>
  <si>
    <t>Стоимость работ (услуг), руб.</t>
  </si>
  <si>
    <t>Стоимость услуги, руб.</t>
  </si>
  <si>
    <t>Средняя стоимость, руб.</t>
  </si>
  <si>
    <t>Сумма, руб.</t>
  </si>
  <si>
    <t>Местный бюджет</t>
  </si>
  <si>
    <t>х</t>
  </si>
  <si>
    <t>Примечание</t>
  </si>
  <si>
    <t>4. Расчет (обоснование) расходов на безвозмездные перечисления организациям</t>
  </si>
  <si>
    <t>в год</t>
  </si>
  <si>
    <t>Фонд оплаты труда по тарификации, руб.</t>
  </si>
  <si>
    <t xml:space="preserve">педагогические работники </t>
  </si>
  <si>
    <t xml:space="preserve"> № п/п</t>
  </si>
  <si>
    <t>Количество, шт</t>
  </si>
  <si>
    <t>Количество договоров, шт.</t>
  </si>
  <si>
    <t>Примечение</t>
  </si>
  <si>
    <t>Тариф (с учетом НДС), руб.</t>
  </si>
  <si>
    <t xml:space="preserve">*Рассчитывается путем скложения граф 2+4+6= 7; </t>
  </si>
  <si>
    <t xml:space="preserve">Примечание                    </t>
  </si>
  <si>
    <t>Количество договоров, шт</t>
  </si>
  <si>
    <t>№ п/п</t>
  </si>
  <si>
    <t>Областной бюджет</t>
  </si>
  <si>
    <t>Источник финансового обеспечения - субсидии на выполнение государственного (муниципального) задания;</t>
  </si>
  <si>
    <t xml:space="preserve">           6.1. Расчет (обоснование) расходов на оплату услуг связи</t>
  </si>
  <si>
    <t>-</t>
  </si>
  <si>
    <t>Налог на имущество</t>
  </si>
  <si>
    <t>Налог на землю</t>
  </si>
  <si>
    <t>Предоставление в пользование абонентской линии (телефон)</t>
  </si>
  <si>
    <t>Повременная оплата (телефон)</t>
  </si>
  <si>
    <t>Услуги сети Интернет</t>
  </si>
  <si>
    <t>Количество номеров, количество минут</t>
  </si>
  <si>
    <t>Стоимость за единицу (номер, минута), руб.</t>
  </si>
  <si>
    <t>КОСГУ 221</t>
  </si>
  <si>
    <t>КОСГУ 223</t>
  </si>
  <si>
    <t>КОСГУ 225</t>
  </si>
  <si>
    <t>КОСГУ 226</t>
  </si>
  <si>
    <t>КОСГУ 310,340</t>
  </si>
  <si>
    <t>КОСГУ 213</t>
  </si>
  <si>
    <t>КОСГУ 211</t>
  </si>
  <si>
    <t>Источник финансового обеспечения - пожертвования;</t>
  </si>
  <si>
    <t>Обоснования (расчеты), прилагаемые</t>
  </si>
  <si>
    <t>РАЗДЕЛ 1</t>
  </si>
  <si>
    <t>ДОХОДЫ</t>
  </si>
  <si>
    <t>1. Доходы от использования собственности</t>
  </si>
  <si>
    <t>Источник доходов (объект имущества)</t>
  </si>
  <si>
    <t>Единица измерения</t>
  </si>
  <si>
    <t>Размер платы (тариф, ставка), руб.</t>
  </si>
  <si>
    <t>Х</t>
  </si>
  <si>
    <t>2. Доходы в виде целевых субсидий</t>
  </si>
  <si>
    <t>Код (наименование) субсидии</t>
  </si>
  <si>
    <t>Направления расходования субсидии</t>
  </si>
  <si>
    <t>Расчет (обоснование)*</t>
  </si>
  <si>
    <t>*Субсидия на ремонт зданий и сооружений включается в расчет на основании приложенного согласованного локального сметного расчета.</t>
  </si>
  <si>
    <t>3. Доходы от оказания услуг (выполнения работ)</t>
  </si>
  <si>
    <t>Наименование услуги (работы)</t>
  </si>
  <si>
    <t>Единицы измерения</t>
  </si>
  <si>
    <t>Объем услуг (работ)</t>
  </si>
  <si>
    <t>Затраты на единицу услуги (работы), руб.</t>
  </si>
  <si>
    <t>В рамках установленного муниципального задания</t>
  </si>
  <si>
    <t>1.2</t>
  </si>
  <si>
    <t>Сверх установленного муниципального задания</t>
  </si>
  <si>
    <t>2.1</t>
  </si>
  <si>
    <t>2.2</t>
  </si>
  <si>
    <t>4. Доходы от иной приносящей доход деятельности</t>
  </si>
  <si>
    <t>Вид деятельности</t>
  </si>
  <si>
    <t>Расчет (обоснование)</t>
  </si>
  <si>
    <t>РАЗДЕЛ 2</t>
  </si>
  <si>
    <t>РАСХОДЫ</t>
  </si>
  <si>
    <t xml:space="preserve">1. Обоснование (расчет) выплат персоналу </t>
  </si>
  <si>
    <t xml:space="preserve">           1.1. Обоснование (расчет) расходов на оплату труда</t>
  </si>
  <si>
    <t>непедагогические работники, участвующие в образовательном процессе</t>
  </si>
  <si>
    <t>непедагогические работники, не участвующие в образовательном процессе</t>
  </si>
  <si>
    <t>1.2. Обоснование (расчет) выплат персоналу при направлении в служебные командировки</t>
  </si>
  <si>
    <t>Наименование выплаты</t>
  </si>
  <si>
    <t xml:space="preserve">           1.3. Обоснование (расчет) расходов на выплату пособия по уходу за ребенком</t>
  </si>
  <si>
    <t>КОСГУ 266</t>
  </si>
  <si>
    <t>Пособие по уходу за ребенком до 3-х лет (область)</t>
  </si>
  <si>
    <t xml:space="preserve">           1.4. Обоснование (расчет) страховых взносов на обязательное страхование в Пенсионный фонд Российской Федерации, </t>
  </si>
  <si>
    <t xml:space="preserve">    </t>
  </si>
  <si>
    <t xml:space="preserve">            в Фонд социального страхования Российской Федерации, в Федеральный фонд обязательного медицинского страхования</t>
  </si>
  <si>
    <t>2. Обоснование (расчет) расходов на уплату налогов, сборов и иных платежей</t>
  </si>
  <si>
    <t>2. Обоснование (расчет) расходов на социальные и иные выплаты населению</t>
  </si>
  <si>
    <t>КОСГУ 291</t>
  </si>
  <si>
    <t>5. Обоснование (расчет) прочих расходов (кроме расходов на закупку товаров, работ, услуг)</t>
  </si>
  <si>
    <t>6. Обоснование (расчет) расходов на закупку товаров, работ, услуг</t>
  </si>
  <si>
    <t>6.2. Обоснование (расчет) расходов на оплату транспортных услуг</t>
  </si>
  <si>
    <t xml:space="preserve">           6.3. Обоснование (расчет) расходов на оплату коммунальных услуг</t>
  </si>
  <si>
    <t>6.4. Обоснование (расчет) расходов на оплату аренды имущества</t>
  </si>
  <si>
    <t xml:space="preserve">           6.5. Обоснование (расчет) расходов на оплату работ, услуг по содержанию имущества</t>
  </si>
  <si>
    <t xml:space="preserve">           6.6. Обоснование (расчет) расходов на оплату прочих работ, услуг</t>
  </si>
  <si>
    <t xml:space="preserve">           6.7. Обоснование (расчет) расходов на приобретение основных средств, материальных запасов</t>
  </si>
  <si>
    <t>Всего по Плану финансово-хозяйственной деятельности за счет  субсидии на выполнение государственного (муниципального) задания (руб.):</t>
  </si>
  <si>
    <t>Источник финансового обеспечения - приносящая доход деятельность (ПОУ);</t>
  </si>
  <si>
    <t>Всего по Плану финансово-хозяйственной деятельности за счет приносящей доход деятельности (руб.):</t>
  </si>
  <si>
    <t>Всего по Плану финансово-хозяйственной деятельности за счет пожертвований (руб.):</t>
  </si>
  <si>
    <t>Всего по Плану финансово-хозяйственной деятельности за счет всех источников (руб.):</t>
  </si>
  <si>
    <t>Источник финансового обеспечения - целевые субсидии;</t>
  </si>
  <si>
    <t>Всего по Плану финансово-хозяйственной деятельности за счет целевых субсидий (руб.):</t>
  </si>
  <si>
    <r>
      <t>Фонд оплаты труда в год, руб.</t>
    </r>
    <r>
      <rPr>
        <sz val="10"/>
        <color theme="1"/>
        <rFont val="Liberation Serif"/>
        <family val="1"/>
        <charset val="204"/>
      </rPr>
      <t>*</t>
    </r>
  </si>
  <si>
    <r>
      <t>Сумма, руб.</t>
    </r>
    <r>
      <rPr>
        <sz val="10"/>
        <color rgb="FF000000"/>
        <rFont val="Liberation Serif"/>
        <family val="1"/>
        <charset val="204"/>
      </rPr>
      <t>*</t>
    </r>
  </si>
  <si>
    <r>
      <t>*</t>
    </r>
    <r>
      <rPr>
        <sz val="12"/>
        <color theme="1"/>
        <rFont val="Liberation Serif"/>
        <family val="1"/>
        <charset val="204"/>
      </rPr>
      <t>Рассчитывается путем умножения значений показателей в графах 3, 4, 5.</t>
    </r>
  </si>
  <si>
    <r>
      <t>Общая сумма выплат, руб.</t>
    </r>
    <r>
      <rPr>
        <sz val="10"/>
        <color rgb="FF000000"/>
        <rFont val="Liberation Serif"/>
        <family val="1"/>
        <charset val="204"/>
      </rPr>
      <t>*</t>
    </r>
  </si>
  <si>
    <r>
      <t>*</t>
    </r>
    <r>
      <rPr>
        <sz val="12"/>
        <color theme="1"/>
        <rFont val="Liberation Serif"/>
        <family val="1"/>
        <charset val="204"/>
      </rPr>
      <t>Рассчитывается путем умножения значений показателей в графах 3, 4</t>
    </r>
  </si>
  <si>
    <r>
      <t>Сумма исчисленного налога, подлежащего уплате, руб</t>
    </r>
    <r>
      <rPr>
        <sz val="12"/>
        <color rgb="FF000000"/>
        <rFont val="Liberation Serif"/>
        <family val="1"/>
        <charset val="204"/>
      </rPr>
      <t>.</t>
    </r>
    <r>
      <rPr>
        <sz val="10"/>
        <color rgb="FF000000"/>
        <rFont val="Liberation Serif"/>
        <family val="1"/>
        <charset val="204"/>
      </rPr>
      <t>*</t>
    </r>
    <r>
      <rPr>
        <sz val="12"/>
        <color rgb="FF000000"/>
        <rFont val="Liberation Serif"/>
        <family val="1"/>
        <charset val="204"/>
      </rPr>
      <t xml:space="preserve"> </t>
    </r>
  </si>
  <si>
    <r>
      <t>*</t>
    </r>
    <r>
      <rPr>
        <sz val="12"/>
        <color theme="1"/>
        <rFont val="Liberation Serif"/>
        <family val="1"/>
        <charset val="204"/>
      </rPr>
      <t>Рассчитывается путем умножения значений показателей в графах 3, 4 и деления полученного произведения на 100.</t>
    </r>
  </si>
  <si>
    <r>
      <t>Общая сумма выплат, руб.</t>
    </r>
    <r>
      <rPr>
        <sz val="10"/>
        <color theme="1"/>
        <rFont val="Liberation Serif"/>
        <family val="1"/>
        <charset val="204"/>
      </rPr>
      <t>*</t>
    </r>
  </si>
  <si>
    <r>
      <t>*</t>
    </r>
    <r>
      <rPr>
        <sz val="12"/>
        <color theme="1"/>
        <rFont val="Liberation Serif"/>
        <family val="1"/>
        <charset val="204"/>
      </rPr>
      <t>Рассчитывается путем умножения значений показателей в графах 3 и 4.</t>
    </r>
  </si>
  <si>
    <r>
      <t>*</t>
    </r>
    <r>
      <rPr>
        <sz val="12"/>
        <color theme="1"/>
        <rFont val="Liberation Serif"/>
        <family val="1"/>
        <charset val="204"/>
      </rPr>
      <t>Рассчитывается путем умножения значений показателей в графах 4, 5, 6.</t>
    </r>
  </si>
  <si>
    <r>
      <t>*</t>
    </r>
    <r>
      <rPr>
        <sz val="12"/>
        <color theme="1"/>
        <rFont val="Liberation Serif"/>
        <family val="1"/>
        <charset val="204"/>
      </rPr>
      <t>Рассчитывается путем умножения значений показателей в графах 4 и 5.</t>
    </r>
  </si>
  <si>
    <t>Больничный лист за счет предприятия (3 дня)</t>
  </si>
  <si>
    <t>видеокамеры</t>
  </si>
  <si>
    <t>СКУД</t>
  </si>
  <si>
    <t>Обслуживание система контроля управлением доступа</t>
  </si>
  <si>
    <t>Система видеонаблюдения</t>
  </si>
  <si>
    <t>Платные образовательные услуги</t>
  </si>
  <si>
    <t>расход по платным</t>
  </si>
  <si>
    <t>ЛОК</t>
  </si>
  <si>
    <t>Аренда</t>
  </si>
  <si>
    <t>Комплексное обслуживание ИТП и УКУТ</t>
  </si>
  <si>
    <t>Обслуживание систем вентиляции</t>
  </si>
  <si>
    <t>Услуги ЦБ</t>
  </si>
  <si>
    <t>Тех. Обслуживание АПС и ОПС</t>
  </si>
  <si>
    <t>АПС, ОПС</t>
  </si>
  <si>
    <t>ТО тревожная сигнализация</t>
  </si>
  <si>
    <t>тревожная кнопка</t>
  </si>
  <si>
    <t xml:space="preserve">                     6.6. Обоснование (расчет) расходов на оплату прочих работ, услуг </t>
  </si>
  <si>
    <t>Учебники</t>
  </si>
  <si>
    <t>Мониторинг пожарной сигнализации</t>
  </si>
  <si>
    <t xml:space="preserve">    6.7. Обоснование (расчет) расходов на приобретение основных средств, материальных запасов</t>
  </si>
  <si>
    <t>Учебные расходы</t>
  </si>
  <si>
    <t>текущие</t>
  </si>
  <si>
    <t>коммуналка</t>
  </si>
  <si>
    <t>обучение</t>
  </si>
  <si>
    <t>учебные</t>
  </si>
  <si>
    <t>Тревожная сигнализация (выезд мобильной группы)</t>
  </si>
  <si>
    <t xml:space="preserve">тепловая энергия </t>
  </si>
  <si>
    <t xml:space="preserve">ТКО </t>
  </si>
  <si>
    <r>
      <t>Сумма исчисленного налога, подлежащего уплате, руб</t>
    </r>
    <r>
      <rPr>
        <sz val="11"/>
        <color rgb="FF000000"/>
        <rFont val="Liberation Serif"/>
        <family val="1"/>
        <charset val="204"/>
      </rPr>
      <t xml:space="preserve">.* </t>
    </r>
  </si>
  <si>
    <t>Обучение сотрудников</t>
  </si>
  <si>
    <t>КОСГУ 310</t>
  </si>
  <si>
    <t>Штраф за нарушение законодательства о налогах и сборах</t>
  </si>
  <si>
    <t>чел.</t>
  </si>
  <si>
    <t>1.3</t>
  </si>
  <si>
    <t>1.4</t>
  </si>
  <si>
    <t>1.5</t>
  </si>
  <si>
    <t>Пожертвования</t>
  </si>
  <si>
    <t>Канц.товары</t>
  </si>
  <si>
    <t>Мебель</t>
  </si>
  <si>
    <t>КОСГУ 263</t>
  </si>
  <si>
    <t>доход</t>
  </si>
  <si>
    <t>расход</t>
  </si>
  <si>
    <t>КОСГУ 211 (ПОУ 0703)</t>
  </si>
  <si>
    <t>КОСГУ 213 (ПОУ 0703)</t>
  </si>
  <si>
    <t>КОСГУ 291 (ПОУ 0703)</t>
  </si>
  <si>
    <t>КОСГУ 221 (ПОУ 0703)</t>
  </si>
  <si>
    <t>ПОУ КОСГУ 225 (0703)</t>
  </si>
  <si>
    <t>АРЕНДА КОСГУ 225 (0113)</t>
  </si>
  <si>
    <t>ПОУ КОСГУ 226 (0703)</t>
  </si>
  <si>
    <t>АРЕНДА КОСГУ 226 (0113)</t>
  </si>
  <si>
    <t>ПОУ КОСГУ 310,340 (0703)</t>
  </si>
  <si>
    <t>АРЕНДА КОСГУ 310,340 (0113)</t>
  </si>
  <si>
    <t>Возмещ.ущерба КОСГУ 310,340 (0709)</t>
  </si>
  <si>
    <t>забрали апрель</t>
  </si>
  <si>
    <t>поу 0703</t>
  </si>
  <si>
    <t>аренда 0113</t>
  </si>
  <si>
    <t>возм.комм.усл 0113</t>
  </si>
  <si>
    <t>возм.содерж. 0113</t>
  </si>
  <si>
    <t>амортиз.отчисл. 0113</t>
  </si>
  <si>
    <t>итого</t>
  </si>
  <si>
    <t>ИТОГО 0703</t>
  </si>
  <si>
    <t>ИТОГО 0113</t>
  </si>
  <si>
    <t>КОСГУ 223 КВР 244</t>
  </si>
  <si>
    <t>КОСГУ 223 КВР 247</t>
  </si>
  <si>
    <t>АРЕНДА КОСГУ 223 (0113) КВР 244</t>
  </si>
  <si>
    <t>АРЕНДА КОСГУ 223 (0113) КВР 247</t>
  </si>
  <si>
    <t>Охрана</t>
  </si>
  <si>
    <t>Парус</t>
  </si>
  <si>
    <t xml:space="preserve">ЗП </t>
  </si>
  <si>
    <t>Хоз.товары</t>
  </si>
  <si>
    <t>Заправка картриджей, замена детали</t>
  </si>
  <si>
    <t>ГОЛ</t>
  </si>
  <si>
    <t>Транспортные услуги</t>
  </si>
  <si>
    <t>питание</t>
  </si>
  <si>
    <t>Лабораторные исследования воды в питьевых фонтанчиках</t>
  </si>
  <si>
    <t>Возмещение коммунальных услуг</t>
  </si>
  <si>
    <t>КОСГУ 222 (ГОЛ 0709)</t>
  </si>
  <si>
    <t>ГОЛ КОСГУ 226 (0709)</t>
  </si>
  <si>
    <t>ГОЛ КОСГУ 310,340 (0709)</t>
  </si>
  <si>
    <t>ГОЛ 0709</t>
  </si>
  <si>
    <t>Ремонт орг.техники</t>
  </si>
  <si>
    <t>ГОЛ КОСГУ 225 (0709)</t>
  </si>
  <si>
    <t>советник</t>
  </si>
  <si>
    <t>Дератизация, дезинсекция</t>
  </si>
  <si>
    <t>Вентиляция</t>
  </si>
  <si>
    <t>Медосмотр</t>
  </si>
  <si>
    <t>КОСГУ 346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</si>
  <si>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 том числе:</t>
  </si>
  <si>
    <t>по ставке 0,3 %</t>
  </si>
  <si>
    <t>по ставке _ %</t>
  </si>
  <si>
    <t>Страховые взносы от несчастных случаев на производстве и профессиональных заболеваний, в том числе:</t>
  </si>
  <si>
    <t>по ставке 0,002 %</t>
  </si>
  <si>
    <t>Пособие по уходу за ребенком до 3-х лет</t>
  </si>
  <si>
    <t>остаток на 01.01.2025</t>
  </si>
  <si>
    <t>Дератизация</t>
  </si>
  <si>
    <t>электричество</t>
  </si>
  <si>
    <t>вода</t>
  </si>
  <si>
    <t>ТКО</t>
  </si>
  <si>
    <t>1.1</t>
  </si>
  <si>
    <t>ИТП и УКУТ</t>
  </si>
  <si>
    <t>Организация бесплатного горячего питания обучающихся, получающих начальное общее образование в муниципальных общеобразовательных организациях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образовании«город Екатеринбург»)</t>
  </si>
  <si>
    <t>Осуществление мероприятий по обеспечению питанием обучающихся в муниципальных общеобразовательных организациях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</si>
  <si>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>906125151130048205000</t>
  </si>
  <si>
    <t>906125151621028205000</t>
  </si>
  <si>
    <t>Обеспечение бесплатного проезда детей-сирот в общественном транспорте за счет областного бюджета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</si>
  <si>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>906125151631030000000</t>
  </si>
  <si>
    <t>Обеспечение выплаты ежемесячного денежного вознаграждения за классное руководство педагогическим работникам муниципальных образовательных организаций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</si>
  <si>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>906125151130033001000</t>
  </si>
  <si>
    <t>"Реализация основных общеобразовательных программ основного общего образования" по образовательным программам: основного общего образования, в форме обучения: очной, обучению на дому, заочной</t>
  </si>
  <si>
    <t>"Реализация основных общеобразовательных программ среднего общего образования" по образовательным программам: образовательная программа, обеспечивающая углубленное изучение отдельных учебных предметов, предметных областей (профильное обучение) в форме обучения: очной, обучению на дому, для детей с ОВЗ и детей-инвалидов</t>
  </si>
  <si>
    <t>Содержание имущества</t>
  </si>
  <si>
    <t>Возмещение амортизацилонных отчислений</t>
  </si>
  <si>
    <t>Агат</t>
  </si>
  <si>
    <t>СРМ</t>
  </si>
  <si>
    <t>Априкод (сайт)</t>
  </si>
  <si>
    <t>Оборудование пищеблок</t>
  </si>
  <si>
    <t>Оборудование кабинета ОБЗР</t>
  </si>
  <si>
    <t>Оборудование кабинета технологии</t>
  </si>
  <si>
    <t>Стройматериалы</t>
  </si>
  <si>
    <t>Наградная продукция</t>
  </si>
  <si>
    <t>Орг.техника</t>
  </si>
  <si>
    <t>Спортинвентарь</t>
  </si>
  <si>
    <t>Моющие средства (столовая)</t>
  </si>
  <si>
    <t>Установка пожарной двери</t>
  </si>
  <si>
    <t>Хоз.товары школы</t>
  </si>
  <si>
    <t>Источник финансового обеспечения - родительская плата;</t>
  </si>
  <si>
    <t>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здоровья, за счет областного бюджета</t>
  </si>
  <si>
    <t>906125992621060000000</t>
  </si>
  <si>
    <t>Организация общегородских мероприятий по сопровождению детей с высокими познавательскими способностями (реализации инновационного музыкально-коммуникационного проекта «Филармонический урок»)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«Развитие системы образования в муниципальном образовании «город Екатеринбург»)</t>
  </si>
  <si>
    <t>906125151000008257012</t>
  </si>
  <si>
    <t>Замена питания УФ лампы</t>
  </si>
  <si>
    <t>Неисключительные права</t>
  </si>
  <si>
    <t>Комплектующие к системе видеонаблюдения</t>
  </si>
  <si>
    <t>Ежемесячное денежное вознаграждение советникам директоров по воспитанию и взаимодействию с детскими общественными объединениями в муниципальных общеобразовательных организациях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</si>
  <si>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</si>
  <si>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>906125152000008244000</t>
  </si>
  <si>
    <t>Подготовка систем отопления, вентиляции и приборов учета тепловой энергии к работе в осенне-зимний период в рамках МП «Развитие системы образования и создание условий для организации отдыха и оздоровления детей в муниципальном образовании «город Екатеринбург» (подпрограмма «Создание условий для развития сети и модернизации материально-технической базы муниципальных организаций, обеспечение содержательного отдыха и качественного оздоровления детей и подростков»)</t>
  </si>
  <si>
    <t>КОСГУ 213 (кл рук)</t>
  </si>
  <si>
    <t>КОСГУ 213 (советник)</t>
  </si>
  <si>
    <t>КОСГУ 213 (советник вознагр)</t>
  </si>
  <si>
    <t>906125151130093001000</t>
  </si>
  <si>
    <t>906125151130063001000</t>
  </si>
  <si>
    <t>Вывоз мусора</t>
  </si>
  <si>
    <t>КОСГУ 224 КВР 244</t>
  </si>
  <si>
    <t>Аренда контейнера</t>
  </si>
  <si>
    <t>0703</t>
  </si>
  <si>
    <t>Строй.материалы</t>
  </si>
  <si>
    <t>(0703)</t>
  </si>
  <si>
    <t>906125151000008257312</t>
  </si>
  <si>
    <t>906124151130048205000</t>
  </si>
  <si>
    <t>МАОУ СОШ № 149</t>
  </si>
  <si>
    <t>КОСГУ 344</t>
  </si>
  <si>
    <t xml:space="preserve">Развитие АИС "Питание"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</t>
  </si>
  <si>
    <t>906125151000008250000</t>
  </si>
  <si>
    <t>Курсы</t>
  </si>
  <si>
    <t>Реализация мероприятий предусмотренных РПСО от 07.08.2025 № 380-РП</t>
  </si>
  <si>
    <t>906125993920028165000</t>
  </si>
  <si>
    <t>мед услуги</t>
  </si>
  <si>
    <t>задерка з/п</t>
  </si>
  <si>
    <t>канц тов</t>
  </si>
  <si>
    <t>кл рук</t>
  </si>
  <si>
    <t>советник вознаграждение</t>
  </si>
  <si>
    <t>резервный фонд</t>
  </si>
  <si>
    <t>Сумма, руб.*</t>
  </si>
  <si>
    <t>*Рассчитывается путем умножения значений показателей в графах 3, 4, 5.</t>
  </si>
  <si>
    <t>КОСГУ 213 (резервный фонд)</t>
  </si>
  <si>
    <t>Страховые взносы в Пенсионный фонд Российской Федерации, в том числе:</t>
  </si>
  <si>
    <t>по ставке 22,0 %</t>
  </si>
  <si>
    <t>по ставке 10,0 %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</si>
  <si>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</si>
  <si>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 том числе:</t>
  </si>
  <si>
    <t>обязательное социальное страхование на случай временной нетрудоспособности и в связи с материнством по ставке 2,9 %</t>
  </si>
  <si>
    <t>2.2.</t>
  </si>
  <si>
    <t>с применением ставки взносов в Фонд социального страхования Российской Федерации по ставке 0,0 %</t>
  </si>
  <si>
    <t>2.3.</t>
  </si>
  <si>
    <t>обязательное социальное страхование от несчастных случаев на производстве и профессиональных заболеваний по ставке 0,2 %</t>
  </si>
  <si>
    <t>2.4.</t>
  </si>
  <si>
    <t xml:space="preserve">обязательное социальное страхование от несчастных случаев на производстве и профессиональных заболеваний по ставке 0,_ % </t>
  </si>
  <si>
    <t>2.5.</t>
  </si>
  <si>
    <t>Страховые взносы в Федеральный фонд обязательного медицинского страхования по ставке 5,1 %</t>
  </si>
  <si>
    <r>
      <t>Общая сумма выплат, руб.</t>
    </r>
    <r>
      <rPr>
        <sz val="11"/>
        <color rgb="FF000000"/>
        <rFont val="Liberation Serif"/>
        <family val="1"/>
        <charset val="204"/>
      </rPr>
      <t>*</t>
    </r>
  </si>
  <si>
    <t>Субсидия за счет средств межбюджетных трансфертов на организацию питания</t>
  </si>
  <si>
    <t>Бесплатный проезд детей сирот</t>
  </si>
  <si>
    <t>Черное море</t>
  </si>
  <si>
    <t>Организация бесплатного горячего питания обучающихся, получающих начальное общее образование</t>
  </si>
  <si>
    <r>
      <t xml:space="preserve">Организация бесплатного горячего питания обучающихся, получающих начальное общее образование </t>
    </r>
    <r>
      <rPr>
        <b/>
        <sz val="11"/>
        <color theme="1"/>
        <rFont val="Liberation Serif"/>
        <family val="1"/>
        <charset val="204"/>
      </rPr>
      <t>(остаток прошлых лет)</t>
    </r>
  </si>
  <si>
    <r>
      <t xml:space="preserve">Субсидия за счет средств межбюджетных трансфертов на организацию питания </t>
    </r>
    <r>
      <rPr>
        <b/>
        <sz val="11"/>
        <color theme="1"/>
        <rFont val="Liberation Serif"/>
        <family val="1"/>
        <charset val="204"/>
      </rPr>
      <t>(остаток прошлых лет)</t>
    </r>
  </si>
  <si>
    <t>*Рассчитывается путем умножения значений показателей в графах 3, 4</t>
  </si>
  <si>
    <t>*Рассчитывается путем умножения значений показателей в графах 3, 4 и деления полученного произведения на 100.</t>
  </si>
  <si>
    <t>Общая сумма выплат, руб.*</t>
  </si>
  <si>
    <t>*Рассчитывается путем умножения значений показателей в графах 3 и 4.</t>
  </si>
  <si>
    <r>
      <t>Сумма, руб.</t>
    </r>
    <r>
      <rPr>
        <sz val="11"/>
        <color rgb="FF000000"/>
        <rFont val="Liberation Serif"/>
        <family val="1"/>
        <charset val="204"/>
      </rPr>
      <t>*</t>
    </r>
  </si>
  <si>
    <t>*Рассчитывается путем умножения значений показателей в графах 4, 5, 6.</t>
  </si>
  <si>
    <t>*Рассчитывается путем умножения значений показателей в графах 4 и 5.</t>
  </si>
  <si>
    <t>Разработка документации</t>
  </si>
  <si>
    <t>сош</t>
  </si>
  <si>
    <t>Проведение опрессовок</t>
  </si>
  <si>
    <t>сош/доу</t>
  </si>
  <si>
    <t>Ремонт крыльца</t>
  </si>
  <si>
    <t>Питание детей в ГОЛ</t>
  </si>
  <si>
    <t>Филармония</t>
  </si>
  <si>
    <t>КОСГУ 310,346</t>
  </si>
  <si>
    <t>Стулья и столешницы</t>
  </si>
  <si>
    <t>Развитие АИС "Питание" в рамках МП "Развитие системы образования и создание условий для организации отдыха и оздоровления детей в муниципальном образовании "город Екатеринбург" (подпрограмма "Развитие системы образования в муниципальном образовании "город Екатеринбург")</t>
  </si>
  <si>
    <t xml:space="preserve">Возврат в бюджет </t>
  </si>
  <si>
    <t>906124151130033001000</t>
  </si>
  <si>
    <t>фед пит</t>
  </si>
  <si>
    <t>906124151621028205000</t>
  </si>
  <si>
    <t>обл пит</t>
  </si>
  <si>
    <t>остаток на нг</t>
  </si>
  <si>
    <t>лимиты</t>
  </si>
  <si>
    <t>отклонение</t>
  </si>
  <si>
    <t>остаток на 01.01.2026</t>
  </si>
  <si>
    <t>ассигнования 2026</t>
  </si>
  <si>
    <t>Интернет</t>
  </si>
  <si>
    <t>КОСГУ 347</t>
  </si>
  <si>
    <t>Наруш треб к антитеррорист защищенности объектов</t>
  </si>
  <si>
    <t>КОСГУ 295 (0703 ПОУ)</t>
  </si>
  <si>
    <t>906126151130048205000</t>
  </si>
  <si>
    <t>"Реализация основных общеобразовательных программ начального общего образования" по образовательным программам: начального общего образования, в форме обучения: очной, обучению на дому, заочной</t>
  </si>
  <si>
    <t>"Реализация основных общеобразовательных программ начального общего образования" по образовательным программам: адаптированной образовательной программе начального общего образования в форме обучения: очной, обучению на дому, заочной</t>
  </si>
  <si>
    <t>"Реализация основных общеобразовательных программ основного общего образования" по образовательным программам: адаптированной образовательной программе основного общего образования в форме обучения: очной, обучению на дому, заочной</t>
  </si>
  <si>
    <t>остаток прошлых лет</t>
  </si>
  <si>
    <t>906126992621060000000</t>
  </si>
  <si>
    <t>к Плану финансово-хозяйственной деятельности  на "31" марта 2026 год</t>
  </si>
  <si>
    <t>Бумага</t>
  </si>
  <si>
    <t>Учебно-наглядные пособия</t>
  </si>
  <si>
    <t>итого доходы</t>
  </si>
  <si>
    <t>КОСГУ 349</t>
  </si>
  <si>
    <t>Материальные запасы однократного применения</t>
  </si>
  <si>
    <t>Налоги</t>
  </si>
  <si>
    <t>КОСГУ 223 КВР 244 (0703)</t>
  </si>
  <si>
    <t>КОСГУ 223 КВР 247 (0703)</t>
  </si>
  <si>
    <t>ПОУ КОСГУ 293 (0703 ПОУ)</t>
  </si>
  <si>
    <t>906126151631030000000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</si>
</sst>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  <numFmt numFmtId="166" formatCode="#,##0.0_ ;\-#,##0.0\ "/>
    <numFmt numFmtId="167" formatCode="#,##0.00000000"/>
    <numFmt numFmtId="168" formatCode="0_ ;\-0\ "/>
    <numFmt numFmtId="169" formatCode="0.0"/>
    <numFmt numFmtId="170" formatCode="?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6"/>
      <color theme="1"/>
      <name val="Liberation Serif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Liberation Serif"/>
      <family val="1"/>
      <charset val="204"/>
    </font>
    <font>
      <sz val="14"/>
      <color rgb="FFFF0000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9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2"/>
      <name val="Liberation Serif"/>
      <family val="1"/>
      <charset val="204"/>
    </font>
    <font>
      <sz val="14"/>
      <color rgb="FFFF0000"/>
      <name val="Calibri"/>
      <family val="2"/>
      <scheme val="minor"/>
    </font>
    <font>
      <b/>
      <sz val="9"/>
      <color theme="1"/>
      <name val="Liberation Serif"/>
      <family val="1"/>
      <charset val="204"/>
    </font>
    <font>
      <sz val="8"/>
      <color theme="1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name val="Calibri"/>
      <family val="2"/>
      <charset val="204"/>
    </font>
    <font>
      <sz val="8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2"/>
      <color theme="7" tint="-0.249977111117893"/>
      <name val="Liberation Serif"/>
      <family val="1"/>
      <charset val="204"/>
    </font>
    <font>
      <sz val="8"/>
      <name val="Times New Roman"/>
    </font>
    <font>
      <sz val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" fontId="3" fillId="0" borderId="2" xfId="0" applyNumberFormat="1" applyFont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49" fontId="3" fillId="0" borderId="2" xfId="0" applyNumberFormat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43" fontId="5" fillId="0" borderId="2" xfId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3" fillId="2" borderId="0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64" fontId="3" fillId="0" borderId="0" xfId="0" applyNumberFormat="1" applyFont="1"/>
    <xf numFmtId="0" fontId="9" fillId="0" borderId="0" xfId="0" applyFont="1"/>
    <xf numFmtId="0" fontId="10" fillId="0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" fontId="3" fillId="0" borderId="0" xfId="0" applyNumberFormat="1" applyFont="1" applyBorder="1"/>
    <xf numFmtId="4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3" fontId="11" fillId="2" borderId="0" xfId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7" fontId="3" fillId="2" borderId="0" xfId="0" applyNumberFormat="1" applyFont="1" applyFill="1" applyBorder="1"/>
    <xf numFmtId="0" fontId="5" fillId="0" borderId="2" xfId="0" applyFont="1" applyFill="1" applyBorder="1" applyAlignment="1">
      <alignment vertical="center" wrapText="1"/>
    </xf>
    <xf numFmtId="0" fontId="3" fillId="0" borderId="2" xfId="0" applyFont="1" applyFill="1" applyBorder="1"/>
    <xf numFmtId="4" fontId="5" fillId="0" borderId="2" xfId="1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43" fontId="3" fillId="0" borderId="0" xfId="0" applyNumberFormat="1" applyFont="1"/>
    <xf numFmtId="0" fontId="11" fillId="2" borderId="0" xfId="0" applyFont="1" applyFill="1" applyBorder="1" applyAlignment="1">
      <alignment vertical="center"/>
    </xf>
    <xf numFmtId="164" fontId="3" fillId="0" borderId="0" xfId="0" applyNumberFormat="1" applyFont="1" applyAlignment="1"/>
    <xf numFmtId="164" fontId="3" fillId="3" borderId="0" xfId="0" applyNumberFormat="1" applyFont="1" applyFill="1"/>
    <xf numFmtId="49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16" fillId="2" borderId="0" xfId="0" applyNumberFormat="1" applyFont="1" applyFill="1" applyBorder="1"/>
    <xf numFmtId="4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1" fillId="0" borderId="0" xfId="0" applyFont="1"/>
    <xf numFmtId="0" fontId="19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4" fontId="3" fillId="2" borderId="2" xfId="0" applyNumberFormat="1" applyFont="1" applyFill="1" applyBorder="1"/>
    <xf numFmtId="0" fontId="2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6" fillId="0" borderId="0" xfId="0" applyFont="1"/>
    <xf numFmtId="4" fontId="5" fillId="0" borderId="2" xfId="0" applyNumberFormat="1" applyFont="1" applyFill="1" applyBorder="1" applyAlignment="1">
      <alignment vertical="center"/>
    </xf>
    <xf numFmtId="4" fontId="3" fillId="0" borderId="2" xfId="0" applyNumberFormat="1" applyFont="1" applyFill="1" applyBorder="1"/>
    <xf numFmtId="0" fontId="5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18" fillId="0" borderId="2" xfId="1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14" fillId="0" borderId="0" xfId="0" applyFont="1"/>
    <xf numFmtId="0" fontId="2" fillId="0" borderId="0" xfId="0" applyFont="1"/>
    <xf numFmtId="0" fontId="2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4" fontId="16" fillId="2" borderId="2" xfId="0" applyNumberFormat="1" applyFont="1" applyFill="1" applyBorder="1"/>
    <xf numFmtId="0" fontId="2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2" fillId="4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16" fillId="0" borderId="0" xfId="0" applyNumberFormat="1" applyFont="1" applyFill="1" applyBorder="1"/>
    <xf numFmtId="4" fontId="3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4" fontId="18" fillId="0" borderId="4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4" fontId="24" fillId="0" borderId="4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24" fillId="0" borderId="0" xfId="0" applyFont="1" applyFill="1"/>
    <xf numFmtId="4" fontId="25" fillId="0" borderId="0" xfId="0" applyNumberFormat="1" applyFont="1" applyAlignment="1">
      <alignment horizontal="right"/>
    </xf>
    <xf numFmtId="4" fontId="2" fillId="0" borderId="0" xfId="0" applyNumberFormat="1" applyFont="1"/>
    <xf numFmtId="0" fontId="3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/>
    <xf numFmtId="4" fontId="3" fillId="0" borderId="0" xfId="0" applyNumberFormat="1" applyFont="1" applyFill="1" applyBorder="1"/>
    <xf numFmtId="43" fontId="3" fillId="0" borderId="0" xfId="0" applyNumberFormat="1" applyFont="1" applyFill="1" applyBorder="1"/>
    <xf numFmtId="0" fontId="3" fillId="9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5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7" fillId="0" borderId="6" xfId="0" applyFont="1" applyBorder="1"/>
    <xf numFmtId="0" fontId="27" fillId="0" borderId="7" xfId="0" applyFont="1" applyBorder="1"/>
    <xf numFmtId="0" fontId="26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5" fontId="5" fillId="0" borderId="3" xfId="1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16" fillId="10" borderId="2" xfId="0" applyNumberFormat="1" applyFont="1" applyFill="1" applyBorder="1"/>
    <xf numFmtId="4" fontId="15" fillId="10" borderId="2" xfId="0" applyNumberFormat="1" applyFont="1" applyFill="1" applyBorder="1" applyAlignment="1">
      <alignment vertical="center"/>
    </xf>
    <xf numFmtId="4" fontId="15" fillId="10" borderId="2" xfId="0" applyNumberFormat="1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vertical="center" wrapText="1"/>
    </xf>
    <xf numFmtId="4" fontId="16" fillId="10" borderId="0" xfId="0" applyNumberFormat="1" applyFont="1" applyFill="1"/>
    <xf numFmtId="43" fontId="16" fillId="10" borderId="2" xfId="0" applyNumberFormat="1" applyFont="1" applyFill="1" applyBorder="1"/>
    <xf numFmtId="43" fontId="3" fillId="11" borderId="0" xfId="0" applyNumberFormat="1" applyFont="1" applyFill="1"/>
    <xf numFmtId="4" fontId="5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3" fillId="0" borderId="0" xfId="0" applyFont="1"/>
    <xf numFmtId="0" fontId="6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43" fontId="11" fillId="2" borderId="0" xfId="1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/>
    <xf numFmtId="4" fontId="5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5" fillId="0" borderId="2" xfId="0" applyFont="1" applyFill="1" applyBorder="1" applyAlignment="1">
      <alignment horizontal="left" vertical="center" wrapText="1"/>
    </xf>
    <xf numFmtId="43" fontId="5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0" xfId="0" applyNumberFormat="1" applyFont="1" applyAlignment="1"/>
    <xf numFmtId="0" fontId="5" fillId="0" borderId="0" xfId="0" applyFont="1" applyFill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3" fontId="5" fillId="0" borderId="0" xfId="0" applyNumberFormat="1" applyFont="1"/>
    <xf numFmtId="0" fontId="29" fillId="0" borderId="0" xfId="0" applyFont="1" applyAlignment="1">
      <alignment vertical="center"/>
    </xf>
    <xf numFmtId="4" fontId="15" fillId="12" borderId="2" xfId="0" applyNumberFormat="1" applyFont="1" applyFill="1" applyBorder="1" applyAlignment="1">
      <alignment vertical="center"/>
    </xf>
    <xf numFmtId="3" fontId="3" fillId="0" borderId="0" xfId="0" applyNumberFormat="1" applyFont="1"/>
    <xf numFmtId="4" fontId="9" fillId="0" borderId="0" xfId="0" applyNumberFormat="1" applyFont="1"/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/>
    <xf numFmtId="49" fontId="1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43" fontId="3" fillId="0" borderId="2" xfId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" fontId="16" fillId="12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/>
    <xf numFmtId="0" fontId="3" fillId="0" borderId="0" xfId="0" applyFont="1" applyFill="1" applyBorder="1" applyAlignment="1">
      <alignment vertical="center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165" fontId="16" fillId="12" borderId="4" xfId="1" applyNumberFormat="1" applyFont="1" applyFill="1" applyBorder="1" applyAlignment="1">
      <alignment horizontal="center"/>
    </xf>
    <xf numFmtId="165" fontId="3" fillId="0" borderId="0" xfId="0" applyNumberFormat="1" applyFont="1" applyFill="1"/>
    <xf numFmtId="165" fontId="16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" fontId="16" fillId="12" borderId="2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3" fontId="3" fillId="0" borderId="2" xfId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168" fontId="6" fillId="0" borderId="0" xfId="1" applyNumberFormat="1" applyFont="1" applyFill="1" applyBorder="1" applyAlignment="1">
      <alignment horizontal="left" vertical="center" wrapText="1"/>
    </xf>
    <xf numFmtId="43" fontId="3" fillId="0" borderId="0" xfId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3" fillId="0" borderId="2" xfId="0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" fontId="3" fillId="0" borderId="2" xfId="0" applyNumberFormat="1" applyFont="1" applyFill="1" applyBorder="1" applyAlignment="1">
      <alignment wrapText="1"/>
    </xf>
    <xf numFmtId="4" fontId="16" fillId="0" borderId="2" xfId="0" applyNumberFormat="1" applyFont="1" applyFill="1" applyBorder="1" applyAlignment="1">
      <alignment wrapText="1"/>
    </xf>
    <xf numFmtId="4" fontId="16" fillId="0" borderId="0" xfId="0" applyNumberFormat="1" applyFont="1" applyFill="1"/>
    <xf numFmtId="0" fontId="16" fillId="0" borderId="2" xfId="0" applyFont="1" applyFill="1" applyBorder="1"/>
    <xf numFmtId="4" fontId="16" fillId="0" borderId="2" xfId="0" applyNumberFormat="1" applyFont="1" applyFill="1" applyBorder="1"/>
    <xf numFmtId="0" fontId="30" fillId="0" borderId="0" xfId="0" applyFont="1"/>
    <xf numFmtId="2" fontId="5" fillId="12" borderId="2" xfId="0" applyNumberFormat="1" applyFont="1" applyFill="1" applyBorder="1" applyAlignment="1">
      <alignment horizontal="center" vertical="center" wrapText="1"/>
    </xf>
    <xf numFmtId="4" fontId="15" fillId="12" borderId="2" xfId="0" applyNumberFormat="1" applyFont="1" applyFill="1" applyBorder="1" applyAlignment="1">
      <alignment horizontal="center" vertical="center" wrapText="1"/>
    </xf>
    <xf numFmtId="4" fontId="15" fillId="12" borderId="2" xfId="0" applyNumberFormat="1" applyFont="1" applyFill="1" applyBorder="1" applyAlignment="1">
      <alignment vertical="center" wrapText="1"/>
    </xf>
    <xf numFmtId="4" fontId="16" fillId="12" borderId="2" xfId="0" applyNumberFormat="1" applyFont="1" applyFill="1" applyBorder="1"/>
    <xf numFmtId="4" fontId="3" fillId="6" borderId="2" xfId="0" applyNumberFormat="1" applyFont="1" applyFill="1" applyBorder="1" applyAlignment="1">
      <alignment horizontal="center"/>
    </xf>
    <xf numFmtId="4" fontId="5" fillId="6" borderId="2" xfId="0" applyNumberFormat="1" applyFont="1" applyFill="1" applyBorder="1" applyAlignment="1">
      <alignment horizontal="center" vertical="center" wrapText="1"/>
    </xf>
    <xf numFmtId="4" fontId="15" fillId="6" borderId="2" xfId="0" applyNumberFormat="1" applyFont="1" applyFill="1" applyBorder="1" applyAlignment="1">
      <alignment horizontal="center" vertical="center" wrapText="1"/>
    </xf>
    <xf numFmtId="4" fontId="16" fillId="6" borderId="2" xfId="0" applyNumberFormat="1" applyFont="1" applyFill="1" applyBorder="1"/>
    <xf numFmtId="4" fontId="15" fillId="13" borderId="2" xfId="0" applyNumberFormat="1" applyFont="1" applyFill="1" applyBorder="1" applyAlignment="1">
      <alignment vertical="center" wrapText="1"/>
    </xf>
    <xf numFmtId="4" fontId="16" fillId="13" borderId="2" xfId="0" applyNumberFormat="1" applyFont="1" applyFill="1" applyBorder="1"/>
    <xf numFmtId="4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9" fontId="31" fillId="0" borderId="2" xfId="0" applyNumberFormat="1" applyFont="1" applyBorder="1" applyAlignment="1" applyProtection="1">
      <alignment vertical="center" wrapText="1"/>
      <protection locked="0"/>
    </xf>
    <xf numFmtId="49" fontId="31" fillId="0" borderId="2" xfId="0" applyNumberFormat="1" applyFont="1" applyBorder="1" applyAlignment="1" applyProtection="1">
      <alignment horizontal="center" vertical="center" wrapText="1"/>
      <protection locked="0"/>
    </xf>
    <xf numFmtId="169" fontId="16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2" borderId="0" xfId="0" applyNumberFormat="1" applyFont="1" applyFill="1"/>
    <xf numFmtId="0" fontId="3" fillId="0" borderId="2" xfId="0" applyFont="1" applyBorder="1" applyAlignment="1">
      <alignment horizontal="center" vertical="center"/>
    </xf>
    <xf numFmtId="4" fontId="3" fillId="12" borderId="2" xfId="0" applyNumberFormat="1" applyFont="1" applyFill="1" applyBorder="1"/>
    <xf numFmtId="4" fontId="3" fillId="12" borderId="7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3" fillId="0" borderId="2" xfId="0" applyFont="1" applyBorder="1" applyAlignment="1">
      <alignment horizontal="center" vertical="top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/>
    </xf>
    <xf numFmtId="49" fontId="24" fillId="0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5" fillId="0" borderId="6" xfId="1" applyNumberFormat="1" applyFont="1" applyFill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9" fontId="5" fillId="0" borderId="2" xfId="1" applyNumberFormat="1" applyFont="1" applyFill="1" applyBorder="1" applyAlignment="1">
      <alignment horizontal="center" vertical="center" wrapText="1"/>
    </xf>
    <xf numFmtId="49" fontId="31" fillId="0" borderId="5" xfId="0" applyNumberFormat="1" applyFont="1" applyBorder="1" applyAlignment="1" applyProtection="1">
      <alignment horizontal="center" vertical="center" wrapText="1"/>
      <protection locked="0"/>
    </xf>
    <xf numFmtId="49" fontId="31" fillId="0" borderId="6" xfId="0" applyNumberFormat="1" applyFont="1" applyBorder="1" applyAlignment="1" applyProtection="1">
      <alignment horizontal="center" vertical="center" wrapText="1"/>
      <protection locked="0"/>
    </xf>
    <xf numFmtId="49" fontId="31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2" fontId="24" fillId="0" borderId="5" xfId="0" applyNumberFormat="1" applyFont="1" applyFill="1" applyBorder="1" applyAlignment="1">
      <alignment horizontal="center" vertical="center"/>
    </xf>
    <xf numFmtId="12" fontId="24" fillId="0" borderId="7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/>
    </xf>
    <xf numFmtId="4" fontId="3" fillId="12" borderId="2" xfId="0" applyNumberFormat="1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vertical="top" wrapText="1"/>
    </xf>
    <xf numFmtId="0" fontId="28" fillId="0" borderId="7" xfId="0" applyFont="1" applyFill="1" applyBorder="1" applyAlignment="1">
      <alignment horizontal="center" vertical="top" wrapText="1"/>
    </xf>
    <xf numFmtId="0" fontId="24" fillId="0" borderId="5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4" fontId="16" fillId="10" borderId="5" xfId="0" applyNumberFormat="1" applyFont="1" applyFill="1" applyBorder="1" applyAlignment="1">
      <alignment horizontal="center" wrapText="1"/>
    </xf>
    <xf numFmtId="4" fontId="16" fillId="10" borderId="7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7" fillId="0" borderId="6" xfId="0" applyFont="1" applyBorder="1"/>
    <xf numFmtId="0" fontId="27" fillId="0" borderId="7" xfId="0" applyFont="1" applyBorder="1"/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vertical="center"/>
    </xf>
    <xf numFmtId="43" fontId="5" fillId="0" borderId="2" xfId="1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43" fontId="3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165" fontId="5" fillId="0" borderId="3" xfId="1" applyNumberFormat="1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49" fontId="31" fillId="0" borderId="5" xfId="0" applyNumberFormat="1" applyFont="1" applyBorder="1" applyAlignment="1" applyProtection="1">
      <alignment horizontal="left" vertical="center" wrapText="1"/>
      <protection locked="0"/>
    </xf>
    <xf numFmtId="49" fontId="31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2" xfId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170" fontId="32" fillId="0" borderId="6" xfId="0" applyNumberFormat="1" applyFont="1" applyBorder="1" applyAlignment="1" applyProtection="1">
      <alignment horizontal="center" vertical="center" wrapText="1"/>
      <protection locked="0"/>
    </xf>
    <xf numFmtId="170" fontId="32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/>
    <xf numFmtId="49" fontId="32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69;&#1082;&#1086;&#1085;&#1086;&#1084;&#1080;&#1089;&#1090;&#1099;\&#1055;&#1054;&#1051;&#1048;&#1053;&#1040;\&#1055;&#1060;&#1061;&#1044;%202026\&#1056;&#1072;&#1089;&#1095;&#1077;&#1090;&#1099;%2003.&#1084;&#1072;&#1088;&#1090;%20%20&#1055;&#1060;&#1061;&#1044;_2026\&#1086;&#1091;%20155_&#1056;&#1072;&#1089;&#1095;&#1077;&#1090;&#1099;%20&#1082;%20&#1055;&#1083;&#1072;&#1085;&#1091;%20&#1060;&#1061;&#1044;_27.02.2026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ы"/>
      <sheetName val="МЗ"/>
      <sheetName val="ПОУ"/>
      <sheetName val="пожертвования"/>
      <sheetName val="ЦС"/>
    </sheetNames>
    <sheetDataSet>
      <sheetData sheetId="0">
        <row r="2">
          <cell r="A2" t="str">
            <v>к Плану финансово-хозяйственной деятельности  на "27"  февраля 2026 год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zoomScale="80" zoomScaleNormal="80" workbookViewId="0">
      <selection activeCell="O10" sqref="O10"/>
    </sheetView>
  </sheetViews>
  <sheetFormatPr defaultColWidth="8.7109375" defaultRowHeight="14.25" x14ac:dyDescent="0.2"/>
  <cols>
    <col min="1" max="1" width="3.42578125" style="2" customWidth="1"/>
    <col min="2" max="3" width="21.140625" style="2" customWidth="1"/>
    <col min="4" max="4" width="21.5703125" style="2" customWidth="1"/>
    <col min="5" max="5" width="34.7109375" style="2" customWidth="1"/>
    <col min="6" max="6" width="14.5703125" style="2" customWidth="1"/>
    <col min="7" max="7" width="16.42578125" style="2" customWidth="1"/>
    <col min="8" max="8" width="15.28515625" style="2" customWidth="1"/>
    <col min="9" max="9" width="18.140625" style="2" customWidth="1"/>
    <col min="10" max="16384" width="8.7109375" style="2"/>
  </cols>
  <sheetData>
    <row r="1" spans="1:11" ht="15" customHeight="1" x14ac:dyDescent="0.2">
      <c r="A1" s="436" t="s">
        <v>75</v>
      </c>
      <c r="B1" s="436"/>
      <c r="C1" s="436"/>
      <c r="D1" s="436"/>
      <c r="E1" s="436"/>
      <c r="F1" s="436"/>
      <c r="G1" s="436"/>
      <c r="H1" s="436"/>
      <c r="I1" s="1"/>
      <c r="J1" s="1"/>
      <c r="K1" s="1"/>
    </row>
    <row r="2" spans="1:11" ht="23.25" customHeight="1" x14ac:dyDescent="0.2">
      <c r="A2" s="436" t="s">
        <v>368</v>
      </c>
      <c r="B2" s="436"/>
      <c r="C2" s="436"/>
      <c r="D2" s="436"/>
      <c r="E2" s="436"/>
      <c r="F2" s="436"/>
      <c r="G2" s="436"/>
      <c r="H2" s="436"/>
      <c r="I2" s="1"/>
      <c r="J2" s="1"/>
      <c r="K2" s="1"/>
    </row>
    <row r="3" spans="1:11" ht="15" customHeight="1" x14ac:dyDescent="0.2">
      <c r="A3" s="436" t="s">
        <v>294</v>
      </c>
      <c r="B3" s="436"/>
      <c r="C3" s="436"/>
      <c r="D3" s="436"/>
      <c r="E3" s="436"/>
      <c r="F3" s="436"/>
      <c r="G3" s="436"/>
      <c r="H3" s="436"/>
      <c r="I3" s="1"/>
      <c r="J3" s="1"/>
      <c r="K3" s="1"/>
    </row>
    <row r="4" spans="1:11" ht="15" customHeight="1" x14ac:dyDescent="0.2">
      <c r="A4" s="3"/>
      <c r="B4" s="3"/>
      <c r="C4" s="3"/>
      <c r="D4" s="3"/>
      <c r="E4" s="3"/>
      <c r="F4" s="3"/>
      <c r="G4" s="3"/>
      <c r="H4" s="3"/>
      <c r="I4" s="3"/>
      <c r="J4" s="1"/>
      <c r="K4" s="1"/>
    </row>
    <row r="5" spans="1:11" ht="15" customHeight="1" x14ac:dyDescent="0.2">
      <c r="A5" s="436" t="s">
        <v>76</v>
      </c>
      <c r="B5" s="436"/>
      <c r="C5" s="436"/>
      <c r="D5" s="436"/>
      <c r="E5" s="436"/>
      <c r="F5" s="436"/>
      <c r="G5" s="436"/>
      <c r="H5" s="436"/>
      <c r="I5" s="1"/>
      <c r="J5" s="1"/>
      <c r="K5" s="1"/>
    </row>
    <row r="6" spans="1:11" ht="15" customHeight="1" x14ac:dyDescent="0.2">
      <c r="A6" s="436" t="s">
        <v>77</v>
      </c>
      <c r="B6" s="436"/>
      <c r="C6" s="436"/>
      <c r="D6" s="436"/>
      <c r="E6" s="436"/>
      <c r="F6" s="436"/>
      <c r="G6" s="436"/>
      <c r="H6" s="436"/>
      <c r="I6" s="1"/>
      <c r="J6" s="1"/>
      <c r="K6" s="1"/>
    </row>
    <row r="8" spans="1:11" x14ac:dyDescent="0.2">
      <c r="A8" s="429" t="s">
        <v>78</v>
      </c>
      <c r="B8" s="429"/>
      <c r="C8" s="429"/>
      <c r="D8" s="429"/>
      <c r="E8" s="429"/>
      <c r="F8" s="429"/>
      <c r="G8" s="429"/>
      <c r="H8" s="429"/>
      <c r="I8" s="4"/>
    </row>
    <row r="10" spans="1:11" ht="42.95" customHeight="1" x14ac:dyDescent="0.2">
      <c r="A10" s="5" t="s">
        <v>55</v>
      </c>
      <c r="B10" s="430" t="s">
        <v>79</v>
      </c>
      <c r="C10" s="430"/>
      <c r="D10" s="5" t="s">
        <v>80</v>
      </c>
      <c r="E10" s="6" t="s">
        <v>32</v>
      </c>
      <c r="F10" s="5" t="s">
        <v>81</v>
      </c>
      <c r="G10" s="5" t="s">
        <v>39</v>
      </c>
      <c r="H10" s="5" t="s">
        <v>42</v>
      </c>
    </row>
    <row r="11" spans="1:11" x14ac:dyDescent="0.2">
      <c r="A11" s="6">
        <v>1</v>
      </c>
      <c r="B11" s="434">
        <v>2</v>
      </c>
      <c r="C11" s="435"/>
      <c r="D11" s="6">
        <v>3</v>
      </c>
      <c r="E11" s="6">
        <v>4</v>
      </c>
      <c r="F11" s="6">
        <v>5</v>
      </c>
      <c r="G11" s="6">
        <v>6</v>
      </c>
      <c r="H11" s="7">
        <v>7</v>
      </c>
    </row>
    <row r="12" spans="1:11" x14ac:dyDescent="0.2">
      <c r="A12" s="8"/>
      <c r="B12" s="434"/>
      <c r="C12" s="435"/>
      <c r="D12" s="8"/>
      <c r="E12" s="8"/>
      <c r="F12" s="9"/>
      <c r="G12" s="9"/>
      <c r="H12" s="8"/>
    </row>
    <row r="13" spans="1:11" x14ac:dyDescent="0.2">
      <c r="A13" s="417" t="s">
        <v>9</v>
      </c>
      <c r="B13" s="418"/>
      <c r="C13" s="419"/>
      <c r="D13" s="7" t="s">
        <v>82</v>
      </c>
      <c r="E13" s="7" t="s">
        <v>82</v>
      </c>
      <c r="F13" s="7" t="s">
        <v>82</v>
      </c>
      <c r="G13" s="9"/>
      <c r="H13" s="8"/>
    </row>
    <row r="15" spans="1:11" x14ac:dyDescent="0.2">
      <c r="A15" s="429" t="s">
        <v>83</v>
      </c>
      <c r="B15" s="429"/>
      <c r="C15" s="429"/>
      <c r="D15" s="429"/>
      <c r="E15" s="429"/>
      <c r="F15" s="429"/>
      <c r="G15" s="429"/>
      <c r="H15" s="429"/>
      <c r="I15" s="4"/>
    </row>
    <row r="17" spans="1:15" ht="32.1" customHeight="1" x14ac:dyDescent="0.2">
      <c r="A17" s="5" t="s">
        <v>55</v>
      </c>
      <c r="B17" s="430" t="s">
        <v>84</v>
      </c>
      <c r="C17" s="430"/>
      <c r="D17" s="430" t="s">
        <v>85</v>
      </c>
      <c r="E17" s="430"/>
      <c r="F17" s="428" t="s">
        <v>86</v>
      </c>
      <c r="G17" s="428"/>
      <c r="H17" s="10" t="s">
        <v>39</v>
      </c>
    </row>
    <row r="18" spans="1:15" x14ac:dyDescent="0.2">
      <c r="A18" s="7">
        <v>1</v>
      </c>
      <c r="B18" s="405">
        <v>2</v>
      </c>
      <c r="C18" s="406"/>
      <c r="D18" s="405">
        <v>3</v>
      </c>
      <c r="E18" s="406"/>
      <c r="F18" s="405">
        <v>4</v>
      </c>
      <c r="G18" s="406"/>
      <c r="H18" s="7">
        <v>5</v>
      </c>
      <c r="I18" s="11"/>
    </row>
    <row r="19" spans="1:15" s="186" customFormat="1" ht="36" hidden="1" customHeight="1" x14ac:dyDescent="0.25">
      <c r="A19" s="183">
        <v>1</v>
      </c>
      <c r="B19" s="410" t="s">
        <v>271</v>
      </c>
      <c r="C19" s="411" t="s">
        <v>271</v>
      </c>
      <c r="D19" s="441" t="s">
        <v>270</v>
      </c>
      <c r="E19" s="442"/>
      <c r="F19" s="443"/>
      <c r="G19" s="444"/>
      <c r="H19" s="184"/>
      <c r="I19" s="185"/>
    </row>
    <row r="20" spans="1:15" ht="78" hidden="1" customHeight="1" x14ac:dyDescent="0.25">
      <c r="A20" s="113">
        <v>2</v>
      </c>
      <c r="B20" s="432" t="s">
        <v>292</v>
      </c>
      <c r="C20" s="433" t="s">
        <v>273</v>
      </c>
      <c r="D20" s="415" t="s">
        <v>272</v>
      </c>
      <c r="E20" s="416"/>
      <c r="F20" s="405"/>
      <c r="G20" s="406"/>
      <c r="H20" s="9"/>
      <c r="L20" s="186"/>
      <c r="M20" s="186"/>
      <c r="N20" s="186"/>
      <c r="O20" s="186"/>
    </row>
    <row r="21" spans="1:15" ht="64.5" customHeight="1" x14ac:dyDescent="0.25">
      <c r="A21" s="183">
        <v>1</v>
      </c>
      <c r="B21" s="432" t="s">
        <v>246</v>
      </c>
      <c r="C21" s="433" t="s">
        <v>246</v>
      </c>
      <c r="D21" s="415" t="s">
        <v>244</v>
      </c>
      <c r="E21" s="416"/>
      <c r="F21" s="405"/>
      <c r="G21" s="406"/>
      <c r="H21" s="9">
        <v>55771.48</v>
      </c>
      <c r="L21" s="186"/>
      <c r="M21" s="186"/>
      <c r="N21" s="186"/>
      <c r="O21" s="186"/>
    </row>
    <row r="22" spans="1:15" ht="66" customHeight="1" x14ac:dyDescent="0.25">
      <c r="A22" s="204">
        <v>2</v>
      </c>
      <c r="B22" s="434" t="s">
        <v>247</v>
      </c>
      <c r="C22" s="435" t="s">
        <v>247</v>
      </c>
      <c r="D22" s="415" t="s">
        <v>245</v>
      </c>
      <c r="E22" s="416"/>
      <c r="F22" s="405"/>
      <c r="G22" s="406"/>
      <c r="H22" s="9">
        <v>146972.38</v>
      </c>
      <c r="L22" s="186"/>
      <c r="M22" s="186"/>
      <c r="N22" s="186"/>
      <c r="O22" s="186"/>
    </row>
    <row r="23" spans="1:15" s="268" customFormat="1" ht="66" customHeight="1" x14ac:dyDescent="0.25">
      <c r="A23" s="402"/>
      <c r="B23" s="434" t="s">
        <v>378</v>
      </c>
      <c r="C23" s="435"/>
      <c r="D23" s="539" t="s">
        <v>248</v>
      </c>
      <c r="E23" s="538"/>
      <c r="F23" s="541"/>
      <c r="G23" s="541"/>
      <c r="H23" s="540">
        <v>5400</v>
      </c>
      <c r="L23" s="186"/>
      <c r="M23" s="186"/>
      <c r="N23" s="186"/>
      <c r="O23" s="186"/>
    </row>
    <row r="24" spans="1:15" s="268" customFormat="1" ht="64.5" customHeight="1" x14ac:dyDescent="0.25">
      <c r="A24" s="183">
        <v>3</v>
      </c>
      <c r="B24" s="432" t="s">
        <v>362</v>
      </c>
      <c r="C24" s="433" t="s">
        <v>246</v>
      </c>
      <c r="D24" s="415" t="s">
        <v>244</v>
      </c>
      <c r="E24" s="416"/>
      <c r="F24" s="405"/>
      <c r="G24" s="406"/>
      <c r="H24" s="403">
        <v>5795000</v>
      </c>
      <c r="L24" s="186"/>
      <c r="M24" s="186"/>
      <c r="N24" s="186"/>
      <c r="O24" s="186"/>
    </row>
    <row r="25" spans="1:15" s="268" customFormat="1" ht="71.25" customHeight="1" x14ac:dyDescent="0.25">
      <c r="A25" s="389">
        <v>4</v>
      </c>
      <c r="B25" s="437">
        <v>9.0612615162102795E+20</v>
      </c>
      <c r="C25" s="438"/>
      <c r="D25" s="424" t="s">
        <v>245</v>
      </c>
      <c r="E25" s="425"/>
      <c r="F25" s="405"/>
      <c r="G25" s="406"/>
      <c r="H25" s="403">
        <v>14843000</v>
      </c>
      <c r="L25" s="186"/>
      <c r="M25" s="186"/>
      <c r="N25" s="186"/>
      <c r="O25" s="186"/>
    </row>
    <row r="26" spans="1:15" ht="65.25" hidden="1" customHeight="1" x14ac:dyDescent="0.25">
      <c r="A26" s="183">
        <v>5</v>
      </c>
      <c r="B26" s="434" t="s">
        <v>249</v>
      </c>
      <c r="C26" s="435" t="s">
        <v>249</v>
      </c>
      <c r="D26" s="415" t="s">
        <v>248</v>
      </c>
      <c r="E26" s="416"/>
      <c r="F26" s="405"/>
      <c r="G26" s="406"/>
      <c r="H26" s="9"/>
      <c r="L26" s="186"/>
      <c r="M26" s="186"/>
      <c r="N26" s="186"/>
      <c r="O26" s="186"/>
    </row>
    <row r="27" spans="1:15" ht="66.75" hidden="1" customHeight="1" x14ac:dyDescent="0.25">
      <c r="A27" s="204">
        <v>6</v>
      </c>
      <c r="B27" s="434" t="s">
        <v>251</v>
      </c>
      <c r="C27" s="435" t="s">
        <v>251</v>
      </c>
      <c r="D27" s="415" t="s">
        <v>250</v>
      </c>
      <c r="E27" s="416"/>
      <c r="F27" s="405"/>
      <c r="G27" s="406"/>
      <c r="H27" s="9"/>
      <c r="L27" s="186"/>
      <c r="M27" s="186"/>
      <c r="N27" s="186"/>
      <c r="O27" s="186"/>
    </row>
    <row r="28" spans="1:15" ht="45.75" hidden="1" customHeight="1" x14ac:dyDescent="0.25">
      <c r="A28" s="183">
        <v>7</v>
      </c>
      <c r="B28" s="410" t="s">
        <v>284</v>
      </c>
      <c r="C28" s="411"/>
      <c r="D28" s="424" t="s">
        <v>277</v>
      </c>
      <c r="E28" s="425"/>
      <c r="F28" s="405"/>
      <c r="G28" s="406"/>
      <c r="H28" s="9"/>
      <c r="L28" s="186"/>
      <c r="M28" s="186"/>
      <c r="N28" s="186"/>
      <c r="O28" s="186"/>
    </row>
    <row r="29" spans="1:15" ht="75.75" hidden="1" customHeight="1" x14ac:dyDescent="0.25">
      <c r="A29" s="204">
        <v>8</v>
      </c>
      <c r="B29" s="410" t="s">
        <v>285</v>
      </c>
      <c r="C29" s="411"/>
      <c r="D29" s="424" t="s">
        <v>278</v>
      </c>
      <c r="E29" s="425"/>
      <c r="F29" s="405"/>
      <c r="G29" s="406"/>
      <c r="H29" s="9"/>
      <c r="L29" s="186"/>
      <c r="M29" s="186"/>
      <c r="N29" s="186"/>
      <c r="O29" s="186"/>
    </row>
    <row r="30" spans="1:15" ht="90.75" hidden="1" customHeight="1" x14ac:dyDescent="0.25">
      <c r="A30" s="183">
        <v>9</v>
      </c>
      <c r="B30" s="410" t="s">
        <v>279</v>
      </c>
      <c r="C30" s="411"/>
      <c r="D30" s="424" t="s">
        <v>280</v>
      </c>
      <c r="E30" s="425"/>
      <c r="F30" s="405"/>
      <c r="G30" s="406"/>
      <c r="H30" s="9"/>
      <c r="L30" s="186"/>
      <c r="M30" s="186"/>
      <c r="N30" s="186"/>
      <c r="O30" s="186"/>
    </row>
    <row r="31" spans="1:15" s="268" customFormat="1" ht="90.75" hidden="1" customHeight="1" x14ac:dyDescent="0.25">
      <c r="A31" s="322">
        <v>10</v>
      </c>
      <c r="B31" s="413" t="s">
        <v>297</v>
      </c>
      <c r="C31" s="414"/>
      <c r="D31" s="408" t="s">
        <v>296</v>
      </c>
      <c r="E31" s="409"/>
      <c r="F31" s="405"/>
      <c r="G31" s="406"/>
      <c r="H31" s="9"/>
      <c r="L31" s="186"/>
      <c r="M31" s="186"/>
      <c r="N31" s="186"/>
      <c r="O31" s="186"/>
    </row>
    <row r="32" spans="1:15" ht="45.75" hidden="1" customHeight="1" x14ac:dyDescent="0.25">
      <c r="A32" s="204">
        <v>11</v>
      </c>
      <c r="B32" s="413" t="s">
        <v>300</v>
      </c>
      <c r="C32" s="414"/>
      <c r="D32" s="408" t="s">
        <v>299</v>
      </c>
      <c r="E32" s="409"/>
      <c r="F32" s="405"/>
      <c r="G32" s="406"/>
      <c r="H32" s="9"/>
      <c r="L32" s="186"/>
      <c r="M32" s="186"/>
      <c r="N32" s="186"/>
      <c r="O32" s="186"/>
    </row>
    <row r="33" spans="1:15" s="268" customFormat="1" ht="45.75" customHeight="1" x14ac:dyDescent="0.25">
      <c r="A33" s="391">
        <v>5</v>
      </c>
      <c r="B33" s="420" t="s">
        <v>367</v>
      </c>
      <c r="C33" s="420"/>
      <c r="D33" s="421" t="s">
        <v>270</v>
      </c>
      <c r="E33" s="422"/>
      <c r="F33" s="423"/>
      <c r="G33" s="423"/>
      <c r="H33" s="404">
        <v>381412</v>
      </c>
      <c r="L33" s="186"/>
      <c r="M33" s="186"/>
      <c r="N33" s="186"/>
      <c r="O33" s="186"/>
    </row>
    <row r="34" spans="1:15" x14ac:dyDescent="0.2">
      <c r="A34" s="417" t="s">
        <v>9</v>
      </c>
      <c r="B34" s="418"/>
      <c r="C34" s="419"/>
      <c r="D34" s="405" t="s">
        <v>82</v>
      </c>
      <c r="E34" s="406"/>
      <c r="F34" s="405" t="s">
        <v>82</v>
      </c>
      <c r="G34" s="406"/>
      <c r="H34" s="243">
        <f>SUM(H19:H33)</f>
        <v>21227555.859999999</v>
      </c>
      <c r="I34" s="2">
        <v>21024812</v>
      </c>
    </row>
    <row r="35" spans="1:15" ht="21" customHeight="1" x14ac:dyDescent="0.2">
      <c r="A35" s="426" t="s">
        <v>87</v>
      </c>
      <c r="B35" s="426"/>
      <c r="C35" s="426"/>
      <c r="D35" s="426"/>
      <c r="E35" s="426"/>
      <c r="F35" s="426"/>
      <c r="G35" s="426"/>
      <c r="H35" s="426"/>
      <c r="I35" s="270">
        <f>I34-H34</f>
        <v>-202743.8599999994</v>
      </c>
    </row>
    <row r="37" spans="1:15" x14ac:dyDescent="0.2">
      <c r="A37" s="429" t="s">
        <v>88</v>
      </c>
      <c r="B37" s="429"/>
      <c r="C37" s="429"/>
      <c r="D37" s="429"/>
      <c r="E37" s="429"/>
      <c r="F37" s="429"/>
      <c r="G37" s="429"/>
      <c r="H37" s="429"/>
      <c r="I37" s="4"/>
    </row>
    <row r="39" spans="1:15" ht="57" x14ac:dyDescent="0.2">
      <c r="A39" s="5" t="s">
        <v>55</v>
      </c>
      <c r="B39" s="427" t="s">
        <v>89</v>
      </c>
      <c r="C39" s="427"/>
      <c r="D39" s="5" t="s">
        <v>90</v>
      </c>
      <c r="E39" s="5" t="s">
        <v>91</v>
      </c>
      <c r="F39" s="5" t="s">
        <v>92</v>
      </c>
      <c r="G39" s="6" t="s">
        <v>39</v>
      </c>
      <c r="H39" s="12"/>
    </row>
    <row r="40" spans="1:15" x14ac:dyDescent="0.2">
      <c r="A40" s="7">
        <v>1</v>
      </c>
      <c r="B40" s="412">
        <v>2</v>
      </c>
      <c r="C40" s="412"/>
      <c r="D40" s="7">
        <v>3</v>
      </c>
      <c r="E40" s="7">
        <v>4</v>
      </c>
      <c r="F40" s="7">
        <v>5</v>
      </c>
      <c r="G40" s="7">
        <v>6</v>
      </c>
    </row>
    <row r="41" spans="1:15" x14ac:dyDescent="0.2">
      <c r="A41" s="7">
        <v>1</v>
      </c>
      <c r="B41" s="412" t="s">
        <v>93</v>
      </c>
      <c r="C41" s="412"/>
      <c r="D41" s="412"/>
      <c r="E41" s="412"/>
      <c r="F41" s="412"/>
      <c r="G41" s="412"/>
    </row>
    <row r="42" spans="1:15" ht="42" customHeight="1" x14ac:dyDescent="0.2">
      <c r="A42" s="103" t="s">
        <v>242</v>
      </c>
      <c r="B42" s="407" t="s">
        <v>363</v>
      </c>
      <c r="C42" s="407"/>
      <c r="D42" s="239" t="s">
        <v>176</v>
      </c>
      <c r="E42" s="240">
        <v>480</v>
      </c>
      <c r="F42" s="104">
        <v>40056.709170689799</v>
      </c>
      <c r="G42" s="223">
        <f>E42*F42</f>
        <v>19227220.401931103</v>
      </c>
      <c r="H42" s="85"/>
    </row>
    <row r="43" spans="1:15" ht="58.5" customHeight="1" x14ac:dyDescent="0.2">
      <c r="A43" s="103" t="s">
        <v>94</v>
      </c>
      <c r="B43" s="407" t="s">
        <v>364</v>
      </c>
      <c r="C43" s="407"/>
      <c r="D43" s="239" t="s">
        <v>176</v>
      </c>
      <c r="E43" s="240">
        <v>40</v>
      </c>
      <c r="F43" s="104">
        <v>43799.676290518764</v>
      </c>
      <c r="G43" s="223">
        <f t="shared" ref="G43:G46" si="0">E43*F43</f>
        <v>1751987.0516207507</v>
      </c>
      <c r="H43" s="85"/>
    </row>
    <row r="44" spans="1:15" ht="48" customHeight="1" x14ac:dyDescent="0.2">
      <c r="A44" s="103" t="s">
        <v>177</v>
      </c>
      <c r="B44" s="407" t="s">
        <v>252</v>
      </c>
      <c r="C44" s="407"/>
      <c r="D44" s="239" t="s">
        <v>176</v>
      </c>
      <c r="E44" s="240">
        <v>480</v>
      </c>
      <c r="F44" s="104">
        <v>38842.506226587</v>
      </c>
      <c r="G44" s="223">
        <f t="shared" si="0"/>
        <v>18644402.98876176</v>
      </c>
      <c r="H44" s="85"/>
    </row>
    <row r="45" spans="1:15" ht="45" customHeight="1" x14ac:dyDescent="0.2">
      <c r="A45" s="103" t="s">
        <v>178</v>
      </c>
      <c r="B45" s="407" t="s">
        <v>365</v>
      </c>
      <c r="C45" s="407"/>
      <c r="D45" s="239" t="s">
        <v>176</v>
      </c>
      <c r="E45" s="240">
        <v>50</v>
      </c>
      <c r="F45" s="104">
        <v>42342.080929728145</v>
      </c>
      <c r="G45" s="223">
        <f t="shared" si="0"/>
        <v>2117104.0464864071</v>
      </c>
      <c r="H45" s="85"/>
    </row>
    <row r="46" spans="1:15" ht="54.75" customHeight="1" x14ac:dyDescent="0.2">
      <c r="A46" s="103" t="s">
        <v>179</v>
      </c>
      <c r="B46" s="415" t="s">
        <v>253</v>
      </c>
      <c r="C46" s="416"/>
      <c r="D46" s="239" t="s">
        <v>176</v>
      </c>
      <c r="E46" s="240">
        <v>20</v>
      </c>
      <c r="F46" s="104">
        <v>48066.542559999391</v>
      </c>
      <c r="G46" s="223">
        <f t="shared" si="0"/>
        <v>961330.85119998781</v>
      </c>
      <c r="H46" s="85"/>
    </row>
    <row r="47" spans="1:15" x14ac:dyDescent="0.2">
      <c r="A47" s="431" t="s">
        <v>9</v>
      </c>
      <c r="B47" s="431"/>
      <c r="C47" s="431"/>
      <c r="D47" s="7" t="s">
        <v>82</v>
      </c>
      <c r="E47" s="7" t="s">
        <v>82</v>
      </c>
      <c r="F47" s="7" t="s">
        <v>82</v>
      </c>
      <c r="G47" s="243">
        <f>G42+G43+G44+G45+G46</f>
        <v>42702045.340000004</v>
      </c>
    </row>
    <row r="48" spans="1:15" x14ac:dyDescent="0.2">
      <c r="A48" s="7">
        <v>2</v>
      </c>
      <c r="B48" s="412" t="s">
        <v>95</v>
      </c>
      <c r="C48" s="412"/>
      <c r="D48" s="412"/>
      <c r="E48" s="412"/>
      <c r="F48" s="412"/>
      <c r="G48" s="412"/>
    </row>
    <row r="49" spans="1:9" x14ac:dyDescent="0.2">
      <c r="A49" s="13" t="s">
        <v>96</v>
      </c>
      <c r="B49" s="412" t="s">
        <v>374</v>
      </c>
      <c r="C49" s="412"/>
      <c r="D49" s="8"/>
      <c r="E49" s="8"/>
      <c r="F49" s="8"/>
      <c r="G49" s="9">
        <v>2118954.6599999969</v>
      </c>
    </row>
    <row r="50" spans="1:9" x14ac:dyDescent="0.2">
      <c r="A50" s="13" t="s">
        <v>97</v>
      </c>
      <c r="B50" s="439"/>
      <c r="C50" s="445"/>
      <c r="D50" s="8"/>
      <c r="E50" s="8"/>
      <c r="F50" s="8"/>
      <c r="G50" s="9"/>
    </row>
    <row r="51" spans="1:9" x14ac:dyDescent="0.2">
      <c r="A51" s="431" t="s">
        <v>9</v>
      </c>
      <c r="B51" s="431"/>
      <c r="C51" s="431"/>
      <c r="D51" s="7" t="s">
        <v>82</v>
      </c>
      <c r="E51" s="7" t="s">
        <v>82</v>
      </c>
      <c r="F51" s="7" t="s">
        <v>82</v>
      </c>
      <c r="G51" s="243">
        <f>SUM(G48:G50)</f>
        <v>2118954.6599999969</v>
      </c>
      <c r="H51" s="85"/>
    </row>
    <row r="52" spans="1:9" x14ac:dyDescent="0.2">
      <c r="G52" s="243">
        <f>G51+G47</f>
        <v>44821000</v>
      </c>
      <c r="H52" s="85">
        <f>G52-МЗ!I205</f>
        <v>0</v>
      </c>
    </row>
    <row r="53" spans="1:9" x14ac:dyDescent="0.2">
      <c r="A53" s="429" t="s">
        <v>98</v>
      </c>
      <c r="B53" s="429"/>
      <c r="C53" s="429"/>
      <c r="D53" s="429"/>
      <c r="E53" s="429"/>
      <c r="F53" s="429"/>
      <c r="G53" s="429"/>
      <c r="H53" s="429"/>
      <c r="I53" s="4"/>
    </row>
    <row r="54" spans="1:9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ht="32.1" customHeight="1" x14ac:dyDescent="0.2">
      <c r="A55" s="5" t="s">
        <v>55</v>
      </c>
      <c r="B55" s="430" t="s">
        <v>99</v>
      </c>
      <c r="C55" s="430"/>
      <c r="D55" s="430" t="s">
        <v>100</v>
      </c>
      <c r="E55" s="430"/>
      <c r="F55" s="428" t="s">
        <v>39</v>
      </c>
      <c r="G55" s="428"/>
      <c r="H55" s="10" t="s">
        <v>42</v>
      </c>
    </row>
    <row r="56" spans="1:9" x14ac:dyDescent="0.2">
      <c r="A56" s="7">
        <v>1</v>
      </c>
      <c r="B56" s="405">
        <v>2</v>
      </c>
      <c r="C56" s="406"/>
      <c r="D56" s="405">
        <v>3</v>
      </c>
      <c r="E56" s="406"/>
      <c r="F56" s="405">
        <v>4</v>
      </c>
      <c r="G56" s="406"/>
      <c r="H56" s="7">
        <v>5</v>
      </c>
      <c r="I56" s="11"/>
    </row>
    <row r="57" spans="1:9" x14ac:dyDescent="0.2">
      <c r="A57" s="8">
        <v>1</v>
      </c>
      <c r="B57" s="431" t="s">
        <v>149</v>
      </c>
      <c r="C57" s="431"/>
      <c r="D57" s="412"/>
      <c r="E57" s="412"/>
      <c r="F57" s="440">
        <f>ПОУ!D4</f>
        <v>7092800</v>
      </c>
      <c r="G57" s="440"/>
      <c r="H57" s="8"/>
    </row>
    <row r="58" spans="1:9" x14ac:dyDescent="0.2">
      <c r="A58" s="8">
        <v>2</v>
      </c>
      <c r="B58" s="431" t="s">
        <v>152</v>
      </c>
      <c r="C58" s="431"/>
      <c r="D58" s="405"/>
      <c r="E58" s="406"/>
      <c r="F58" s="440">
        <f>ПОУ!E4</f>
        <v>691000</v>
      </c>
      <c r="G58" s="440"/>
      <c r="H58" s="8"/>
    </row>
    <row r="59" spans="1:9" x14ac:dyDescent="0.2">
      <c r="A59" s="8">
        <v>3</v>
      </c>
      <c r="B59" s="417" t="s">
        <v>219</v>
      </c>
      <c r="C59" s="419"/>
      <c r="D59" s="405"/>
      <c r="E59" s="406"/>
      <c r="F59" s="440">
        <f>ПОУ!F4</f>
        <v>300000</v>
      </c>
      <c r="G59" s="440"/>
      <c r="H59" s="8"/>
    </row>
    <row r="60" spans="1:9" x14ac:dyDescent="0.2">
      <c r="A60" s="8">
        <v>4</v>
      </c>
      <c r="B60" s="431" t="s">
        <v>180</v>
      </c>
      <c r="C60" s="431"/>
      <c r="D60" s="412"/>
      <c r="E60" s="412"/>
      <c r="F60" s="439">
        <f>пожертвования!H2</f>
        <v>0</v>
      </c>
      <c r="G60" s="439"/>
      <c r="H60" s="8"/>
    </row>
    <row r="61" spans="1:9" x14ac:dyDescent="0.2">
      <c r="A61" s="8">
        <v>5</v>
      </c>
      <c r="B61" s="431" t="s">
        <v>254</v>
      </c>
      <c r="C61" s="431"/>
      <c r="D61" s="412"/>
      <c r="E61" s="412"/>
      <c r="F61" s="439">
        <f>ПОУ!G4</f>
        <v>0</v>
      </c>
      <c r="G61" s="439"/>
      <c r="H61" s="8"/>
    </row>
    <row r="62" spans="1:9" x14ac:dyDescent="0.2">
      <c r="A62" s="8">
        <v>6</v>
      </c>
      <c r="B62" s="431" t="s">
        <v>255</v>
      </c>
      <c r="C62" s="431"/>
      <c r="D62" s="412"/>
      <c r="E62" s="412"/>
      <c r="F62" s="439">
        <f>ПОУ!H4</f>
        <v>0</v>
      </c>
      <c r="G62" s="439"/>
      <c r="H62" s="8"/>
    </row>
    <row r="63" spans="1:9" s="268" customFormat="1" x14ac:dyDescent="0.2">
      <c r="A63" s="8">
        <v>7</v>
      </c>
      <c r="B63" s="431" t="s">
        <v>215</v>
      </c>
      <c r="C63" s="431"/>
      <c r="D63" s="301"/>
      <c r="E63" s="302"/>
      <c r="F63" s="439">
        <f>ПОУ!I4</f>
        <v>0</v>
      </c>
      <c r="G63" s="439"/>
      <c r="H63" s="8"/>
    </row>
    <row r="64" spans="1:9" x14ac:dyDescent="0.2">
      <c r="A64" s="417" t="s">
        <v>9</v>
      </c>
      <c r="B64" s="418"/>
      <c r="C64" s="419"/>
      <c r="D64" s="405" t="s">
        <v>82</v>
      </c>
      <c r="E64" s="406"/>
      <c r="F64" s="446">
        <f>SUM(F57:G63)</f>
        <v>8083800</v>
      </c>
      <c r="G64" s="447"/>
      <c r="H64" s="8"/>
    </row>
    <row r="66" spans="2:9" x14ac:dyDescent="0.2">
      <c r="G66" s="2" t="s">
        <v>371</v>
      </c>
      <c r="H66" s="85">
        <f>F64+G52+H34-H69</f>
        <v>73929612</v>
      </c>
      <c r="I66" s="270"/>
    </row>
    <row r="67" spans="2:9" x14ac:dyDescent="0.2">
      <c r="B67" s="270">
        <f>ЦС!G194+ЦС!D197+пожертвования!H1+ПОУ!J3</f>
        <v>3617522.8</v>
      </c>
      <c r="H67" s="270"/>
    </row>
    <row r="68" spans="2:9" x14ac:dyDescent="0.2">
      <c r="H68" s="85"/>
    </row>
    <row r="69" spans="2:9" x14ac:dyDescent="0.2">
      <c r="H69" s="270">
        <f>H21+H22</f>
        <v>202743.86000000002</v>
      </c>
      <c r="I69" s="2" t="s">
        <v>366</v>
      </c>
    </row>
    <row r="71" spans="2:9" x14ac:dyDescent="0.2">
      <c r="H71" s="2">
        <f>73929612</f>
        <v>73929612</v>
      </c>
    </row>
    <row r="72" spans="2:9" x14ac:dyDescent="0.2">
      <c r="H72" s="270">
        <f>H71-H66</f>
        <v>0</v>
      </c>
    </row>
  </sheetData>
  <mergeCells count="110">
    <mergeCell ref="F23:G23"/>
    <mergeCell ref="D23:E23"/>
    <mergeCell ref="B23:C23"/>
    <mergeCell ref="F20:G20"/>
    <mergeCell ref="D19:E19"/>
    <mergeCell ref="F19:G19"/>
    <mergeCell ref="F21:G21"/>
    <mergeCell ref="B26:C26"/>
    <mergeCell ref="A13:C13"/>
    <mergeCell ref="B19:C19"/>
    <mergeCell ref="A64:C64"/>
    <mergeCell ref="D64:E64"/>
    <mergeCell ref="B62:C62"/>
    <mergeCell ref="D62:E62"/>
    <mergeCell ref="D26:E26"/>
    <mergeCell ref="B49:C49"/>
    <mergeCell ref="B50:C50"/>
    <mergeCell ref="B32:C32"/>
    <mergeCell ref="B48:G48"/>
    <mergeCell ref="A47:C47"/>
    <mergeCell ref="A37:H37"/>
    <mergeCell ref="F64:G64"/>
    <mergeCell ref="B57:C57"/>
    <mergeCell ref="B60:C60"/>
    <mergeCell ref="D57:E57"/>
    <mergeCell ref="D60:E60"/>
    <mergeCell ref="F57:G57"/>
    <mergeCell ref="B25:C25"/>
    <mergeCell ref="D25:E25"/>
    <mergeCell ref="F25:G25"/>
    <mergeCell ref="B29:C29"/>
    <mergeCell ref="F63:G63"/>
    <mergeCell ref="D61:E61"/>
    <mergeCell ref="F61:G61"/>
    <mergeCell ref="F62:G62"/>
    <mergeCell ref="D59:E59"/>
    <mergeCell ref="B61:C61"/>
    <mergeCell ref="B27:C27"/>
    <mergeCell ref="B28:C28"/>
    <mergeCell ref="D27:E27"/>
    <mergeCell ref="D28:E28"/>
    <mergeCell ref="F27:G27"/>
    <mergeCell ref="F28:G28"/>
    <mergeCell ref="F60:G60"/>
    <mergeCell ref="B58:C58"/>
    <mergeCell ref="D58:E58"/>
    <mergeCell ref="F58:G58"/>
    <mergeCell ref="B59:C59"/>
    <mergeCell ref="F59:G59"/>
    <mergeCell ref="B63:C63"/>
    <mergeCell ref="B42:C42"/>
    <mergeCell ref="B24:C24"/>
    <mergeCell ref="D24:E24"/>
    <mergeCell ref="F24:G24"/>
    <mergeCell ref="B22:C22"/>
    <mergeCell ref="D21:E21"/>
    <mergeCell ref="A2:H2"/>
    <mergeCell ref="A1:H1"/>
    <mergeCell ref="A3:H3"/>
    <mergeCell ref="A5:H5"/>
    <mergeCell ref="A6:H6"/>
    <mergeCell ref="D17:E17"/>
    <mergeCell ref="D18:E18"/>
    <mergeCell ref="B10:C10"/>
    <mergeCell ref="B11:C11"/>
    <mergeCell ref="B12:C12"/>
    <mergeCell ref="B21:C21"/>
    <mergeCell ref="B20:C20"/>
    <mergeCell ref="B17:C17"/>
    <mergeCell ref="B18:C18"/>
    <mergeCell ref="A8:H8"/>
    <mergeCell ref="A15:H15"/>
    <mergeCell ref="F17:G17"/>
    <mergeCell ref="D20:E20"/>
    <mergeCell ref="F18:G18"/>
    <mergeCell ref="B43:C43"/>
    <mergeCell ref="B45:C45"/>
    <mergeCell ref="B46:C46"/>
    <mergeCell ref="B56:C56"/>
    <mergeCell ref="D56:E56"/>
    <mergeCell ref="F56:G56"/>
    <mergeCell ref="F55:G55"/>
    <mergeCell ref="A53:H53"/>
    <mergeCell ref="B55:C55"/>
    <mergeCell ref="A51:C51"/>
    <mergeCell ref="D55:E55"/>
    <mergeCell ref="F22:G22"/>
    <mergeCell ref="B44:C44"/>
    <mergeCell ref="F32:G32"/>
    <mergeCell ref="F30:G30"/>
    <mergeCell ref="D32:E32"/>
    <mergeCell ref="B30:C30"/>
    <mergeCell ref="B40:C40"/>
    <mergeCell ref="F29:G29"/>
    <mergeCell ref="B31:C31"/>
    <mergeCell ref="D31:E31"/>
    <mergeCell ref="F31:G31"/>
    <mergeCell ref="D22:E22"/>
    <mergeCell ref="F26:G26"/>
    <mergeCell ref="B41:G41"/>
    <mergeCell ref="F34:G34"/>
    <mergeCell ref="A34:C34"/>
    <mergeCell ref="D34:E34"/>
    <mergeCell ref="B33:C33"/>
    <mergeCell ref="D33:E33"/>
    <mergeCell ref="F33:G33"/>
    <mergeCell ref="D29:E29"/>
    <mergeCell ref="D30:E30"/>
    <mergeCell ref="A35:H35"/>
    <mergeCell ref="B39:C39"/>
  </mergeCells>
  <pageMargins left="0.39370078740157483" right="0.39370078740157483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2"/>
  <sheetViews>
    <sheetView topLeftCell="A194" zoomScale="80" zoomScaleNormal="80" workbookViewId="0">
      <selection activeCell="A35" sqref="A35:I35"/>
    </sheetView>
  </sheetViews>
  <sheetFormatPr defaultColWidth="8.7109375" defaultRowHeight="14.25" x14ac:dyDescent="0.2"/>
  <cols>
    <col min="1" max="1" width="2.7109375" style="2" customWidth="1"/>
    <col min="2" max="2" width="5.28515625" style="2" customWidth="1"/>
    <col min="3" max="3" width="20.42578125" style="2" customWidth="1"/>
    <col min="4" max="4" width="22.85546875" style="2" customWidth="1"/>
    <col min="5" max="5" width="21.85546875" style="2" customWidth="1"/>
    <col min="6" max="6" width="20.85546875" style="2" customWidth="1"/>
    <col min="7" max="7" width="23.7109375" style="2" customWidth="1"/>
    <col min="8" max="8" width="33" style="2" customWidth="1"/>
    <col min="9" max="9" width="19.85546875" style="2" customWidth="1"/>
    <col min="10" max="10" width="18.7109375" style="2" customWidth="1"/>
    <col min="11" max="11" width="20.85546875" style="114" hidden="1" customWidth="1"/>
    <col min="12" max="12" width="8.7109375" style="2"/>
    <col min="13" max="13" width="12" style="2" bestFit="1" customWidth="1"/>
    <col min="14" max="16384" width="8.7109375" style="2"/>
  </cols>
  <sheetData>
    <row r="1" spans="1:11" ht="18" x14ac:dyDescent="0.2">
      <c r="B1" s="15"/>
      <c r="C1" s="15"/>
      <c r="K1" s="114" t="s">
        <v>197</v>
      </c>
    </row>
    <row r="2" spans="1:11" ht="15" customHeight="1" x14ac:dyDescent="0.2">
      <c r="A2" s="436" t="s">
        <v>75</v>
      </c>
      <c r="B2" s="436"/>
      <c r="C2" s="436"/>
      <c r="D2" s="436"/>
      <c r="E2" s="436"/>
      <c r="F2" s="436"/>
      <c r="G2" s="436"/>
      <c r="H2" s="436"/>
      <c r="I2" s="436"/>
      <c r="J2" s="1"/>
      <c r="K2" s="115"/>
    </row>
    <row r="3" spans="1:11" ht="23.25" customHeight="1" x14ac:dyDescent="0.2">
      <c r="A3" s="436" t="str">
        <f>Доходы!A2</f>
        <v>к Плану финансово-хозяйственной деятельности  на "31" марта 2026 год</v>
      </c>
      <c r="B3" s="436"/>
      <c r="C3" s="436"/>
      <c r="D3" s="436"/>
      <c r="E3" s="436"/>
      <c r="F3" s="436"/>
      <c r="G3" s="436"/>
      <c r="H3" s="436"/>
      <c r="I3" s="436"/>
      <c r="J3" s="1"/>
      <c r="K3" s="115"/>
    </row>
    <row r="4" spans="1:11" ht="15" customHeight="1" x14ac:dyDescent="0.2">
      <c r="A4" s="436" t="str">
        <f>Доходы!A3</f>
        <v>МАОУ СОШ № 149</v>
      </c>
      <c r="B4" s="436"/>
      <c r="C4" s="436"/>
      <c r="D4" s="436"/>
      <c r="E4" s="436"/>
      <c r="F4" s="436"/>
      <c r="G4" s="436"/>
      <c r="H4" s="436"/>
      <c r="I4" s="436"/>
      <c r="J4" s="1"/>
      <c r="K4" s="115"/>
    </row>
    <row r="5" spans="1:11" ht="15" customHeight="1" x14ac:dyDescent="0.2">
      <c r="A5" s="3"/>
      <c r="B5" s="3"/>
      <c r="C5" s="3"/>
      <c r="D5" s="3"/>
      <c r="E5" s="3"/>
      <c r="F5" s="3"/>
      <c r="G5" s="3"/>
      <c r="H5" s="3"/>
      <c r="I5" s="3"/>
      <c r="J5" s="1"/>
      <c r="K5" s="115"/>
    </row>
    <row r="6" spans="1:11" ht="15" customHeight="1" x14ac:dyDescent="0.2">
      <c r="A6" s="436" t="s">
        <v>101</v>
      </c>
      <c r="B6" s="436"/>
      <c r="C6" s="436"/>
      <c r="D6" s="436"/>
      <c r="E6" s="436"/>
      <c r="F6" s="436"/>
      <c r="G6" s="436"/>
      <c r="H6" s="436"/>
      <c r="I6" s="436"/>
      <c r="J6" s="1"/>
      <c r="K6" s="115"/>
    </row>
    <row r="7" spans="1:11" ht="15" customHeight="1" x14ac:dyDescent="0.2">
      <c r="A7" s="436" t="s">
        <v>102</v>
      </c>
      <c r="B7" s="436"/>
      <c r="C7" s="436"/>
      <c r="D7" s="436"/>
      <c r="E7" s="436"/>
      <c r="F7" s="436"/>
      <c r="G7" s="436"/>
      <c r="H7" s="436"/>
      <c r="I7" s="436"/>
      <c r="J7" s="1"/>
      <c r="K7" s="115"/>
    </row>
    <row r="8" spans="1:11" ht="15" customHeigh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15"/>
    </row>
    <row r="9" spans="1:11" ht="15" customHeight="1" x14ac:dyDescent="0.2">
      <c r="A9" s="436" t="s">
        <v>103</v>
      </c>
      <c r="B9" s="436"/>
      <c r="C9" s="436"/>
      <c r="D9" s="436"/>
      <c r="E9" s="436"/>
      <c r="F9" s="436"/>
      <c r="G9" s="436"/>
      <c r="H9" s="436"/>
      <c r="I9" s="436"/>
      <c r="J9" s="1"/>
      <c r="K9" s="115"/>
    </row>
    <row r="10" spans="1:11" ht="18" x14ac:dyDescent="0.2">
      <c r="B10" s="16"/>
      <c r="C10" s="16"/>
    </row>
    <row r="11" spans="1:11" ht="18" x14ac:dyDescent="0.2">
      <c r="B11" s="456" t="s">
        <v>57</v>
      </c>
      <c r="C11" s="456"/>
      <c r="D11" s="456"/>
      <c r="E11" s="484"/>
      <c r="F11" s="484"/>
      <c r="G11" s="484"/>
      <c r="H11" s="484"/>
      <c r="I11" s="484"/>
      <c r="J11" s="17"/>
      <c r="K11" s="116"/>
    </row>
    <row r="12" spans="1:11" ht="18" x14ac:dyDescent="0.2">
      <c r="B12" s="17"/>
      <c r="C12" s="17"/>
      <c r="D12" s="18"/>
      <c r="E12" s="19"/>
      <c r="F12" s="17"/>
      <c r="G12" s="17"/>
      <c r="H12" s="17"/>
    </row>
    <row r="13" spans="1:11" ht="18" x14ac:dyDescent="0.2">
      <c r="A13" s="436" t="s">
        <v>104</v>
      </c>
      <c r="B13" s="436"/>
      <c r="C13" s="436"/>
      <c r="D13" s="436"/>
      <c r="E13" s="436"/>
      <c r="F13" s="436"/>
      <c r="G13" s="436"/>
      <c r="H13" s="436"/>
      <c r="I13" s="436"/>
    </row>
    <row r="14" spans="1:11" ht="17.25" customHeight="1" x14ac:dyDescent="0.25">
      <c r="B14" s="483" t="s">
        <v>0</v>
      </c>
      <c r="C14" s="483"/>
      <c r="D14" s="483"/>
      <c r="E14" s="18">
        <v>111</v>
      </c>
      <c r="F14" s="17"/>
      <c r="G14" s="17"/>
      <c r="H14" s="17"/>
      <c r="I14" s="17"/>
      <c r="J14" s="17"/>
      <c r="K14" s="116"/>
    </row>
    <row r="15" spans="1:11" ht="18" x14ac:dyDescent="0.2">
      <c r="B15" s="16"/>
      <c r="C15" s="16"/>
      <c r="I15" s="20" t="s">
        <v>73</v>
      </c>
    </row>
    <row r="16" spans="1:11" ht="15.75" customHeight="1" x14ac:dyDescent="0.2">
      <c r="B16" s="450" t="s">
        <v>2</v>
      </c>
      <c r="C16" s="450"/>
      <c r="D16" s="450"/>
      <c r="E16" s="450"/>
      <c r="F16" s="450"/>
      <c r="G16" s="485" t="s">
        <v>45</v>
      </c>
      <c r="H16" s="485"/>
      <c r="I16" s="450" t="s">
        <v>133</v>
      </c>
    </row>
    <row r="17" spans="1:12" ht="15.75" customHeight="1" x14ac:dyDescent="0.2">
      <c r="B17" s="485" t="s">
        <v>56</v>
      </c>
      <c r="C17" s="485"/>
      <c r="D17" s="485"/>
      <c r="E17" s="485" t="s">
        <v>40</v>
      </c>
      <c r="F17" s="485"/>
      <c r="G17" s="485" t="s">
        <v>56</v>
      </c>
      <c r="H17" s="485"/>
      <c r="I17" s="450"/>
    </row>
    <row r="18" spans="1:12" ht="33" customHeight="1" x14ac:dyDescent="0.2">
      <c r="B18" s="485" t="s">
        <v>105</v>
      </c>
      <c r="C18" s="485"/>
      <c r="D18" s="485"/>
      <c r="E18" s="488" t="s">
        <v>106</v>
      </c>
      <c r="F18" s="488"/>
      <c r="G18" s="485" t="s">
        <v>46</v>
      </c>
      <c r="H18" s="485"/>
      <c r="I18" s="450"/>
    </row>
    <row r="19" spans="1:12" ht="15" x14ac:dyDescent="0.2">
      <c r="B19" s="485" t="s">
        <v>3</v>
      </c>
      <c r="C19" s="485"/>
      <c r="D19" s="21" t="s">
        <v>44</v>
      </c>
      <c r="E19" s="21" t="s">
        <v>3</v>
      </c>
      <c r="F19" s="21" t="s">
        <v>44</v>
      </c>
      <c r="G19" s="21" t="s">
        <v>3</v>
      </c>
      <c r="H19" s="21" t="s">
        <v>44</v>
      </c>
      <c r="I19" s="21" t="s">
        <v>44</v>
      </c>
    </row>
    <row r="20" spans="1:12" ht="15.75" customHeight="1" x14ac:dyDescent="0.2">
      <c r="B20" s="430">
        <v>1</v>
      </c>
      <c r="C20" s="430"/>
      <c r="D20" s="10">
        <v>2</v>
      </c>
      <c r="E20" s="5">
        <v>3</v>
      </c>
      <c r="F20" s="10">
        <v>4</v>
      </c>
      <c r="G20" s="5">
        <v>5</v>
      </c>
      <c r="H20" s="10">
        <v>6</v>
      </c>
      <c r="I20" s="22">
        <v>7</v>
      </c>
    </row>
    <row r="21" spans="1:12" x14ac:dyDescent="0.2">
      <c r="B21" s="486">
        <f>D21/12</f>
        <v>453632.71953405021</v>
      </c>
      <c r="C21" s="486"/>
      <c r="D21" s="23">
        <f>7087557.61/1.302</f>
        <v>5443592.6344086025</v>
      </c>
      <c r="E21" s="23">
        <f>F21/12</f>
        <v>499679.97951868922</v>
      </c>
      <c r="F21" s="23">
        <f>7807000/1.302</f>
        <v>5996159.7542242706</v>
      </c>
      <c r="G21" s="82">
        <f>H21/12</f>
        <v>978458.93433179718</v>
      </c>
      <c r="H21" s="23">
        <f>15287442.39/1.302</f>
        <v>11741507.211981567</v>
      </c>
      <c r="I21" s="23">
        <f>D21+H21+F21</f>
        <v>23181259.60061444</v>
      </c>
    </row>
    <row r="22" spans="1:12" x14ac:dyDescent="0.2">
      <c r="B22" s="174"/>
      <c r="C22" s="174"/>
      <c r="D22" s="23"/>
      <c r="E22" s="23"/>
      <c r="F22" s="23"/>
      <c r="G22" s="174"/>
      <c r="H22" s="23"/>
      <c r="I22" s="23"/>
    </row>
    <row r="23" spans="1:12" ht="15" x14ac:dyDescent="0.2">
      <c r="B23" s="25" t="s">
        <v>52</v>
      </c>
      <c r="C23" s="25"/>
      <c r="D23" s="25"/>
      <c r="E23" s="25"/>
      <c r="F23" s="25"/>
      <c r="G23" s="25"/>
      <c r="H23" s="25"/>
      <c r="I23" s="244">
        <f>I21-G51-179723.5+5728110.6</f>
        <v>28329646.700614437</v>
      </c>
      <c r="J23" s="85">
        <f>J26-I23-G51</f>
        <v>-3.2258071005344391E-3</v>
      </c>
    </row>
    <row r="24" spans="1:12" x14ac:dyDescent="0.2">
      <c r="B24" s="26"/>
      <c r="C24" s="26"/>
      <c r="D24" s="26"/>
      <c r="E24" s="26"/>
      <c r="F24" s="26"/>
      <c r="I24" s="270"/>
    </row>
    <row r="25" spans="1:12" ht="18" x14ac:dyDescent="0.2">
      <c r="A25" s="436" t="s">
        <v>107</v>
      </c>
      <c r="B25" s="436"/>
      <c r="C25" s="436"/>
      <c r="D25" s="436"/>
      <c r="E25" s="436"/>
      <c r="F25" s="436"/>
      <c r="G25" s="436"/>
      <c r="H25" s="436"/>
      <c r="I25" s="436"/>
      <c r="J25" s="270">
        <f>D215</f>
        <v>37406000</v>
      </c>
    </row>
    <row r="26" spans="1:12" ht="17.25" customHeight="1" x14ac:dyDescent="0.25">
      <c r="B26" s="483" t="s">
        <v>0</v>
      </c>
      <c r="C26" s="483"/>
      <c r="D26" s="483"/>
      <c r="E26" s="27"/>
      <c r="F26" s="27"/>
      <c r="G26" s="17"/>
      <c r="H26" s="17"/>
      <c r="I26" s="182"/>
      <c r="J26" s="182">
        <f>J25/1.302</f>
        <v>28729646.69738863</v>
      </c>
      <c r="K26" s="116"/>
      <c r="L26" s="2">
        <v>211</v>
      </c>
    </row>
    <row r="27" spans="1:12" ht="18" x14ac:dyDescent="0.2">
      <c r="B27" s="16"/>
      <c r="C27" s="16"/>
      <c r="J27" s="85">
        <f>J25-J26</f>
        <v>8676353.3026113696</v>
      </c>
      <c r="L27" s="2">
        <v>213</v>
      </c>
    </row>
    <row r="28" spans="1:12" ht="15.75" customHeight="1" x14ac:dyDescent="0.2">
      <c r="B28" s="450" t="s">
        <v>47</v>
      </c>
      <c r="C28" s="450" t="s">
        <v>108</v>
      </c>
      <c r="D28" s="450" t="s">
        <v>6</v>
      </c>
      <c r="E28" s="450" t="s">
        <v>7</v>
      </c>
      <c r="F28" s="450" t="s">
        <v>8</v>
      </c>
      <c r="G28" s="475" t="s">
        <v>134</v>
      </c>
      <c r="I28" s="85"/>
      <c r="J28" s="85"/>
    </row>
    <row r="29" spans="1:12" ht="33.75" customHeight="1" x14ac:dyDescent="0.2">
      <c r="B29" s="450"/>
      <c r="C29" s="450"/>
      <c r="D29" s="450"/>
      <c r="E29" s="450"/>
      <c r="F29" s="450"/>
      <c r="G29" s="475"/>
      <c r="I29" s="395"/>
      <c r="J29" s="85"/>
    </row>
    <row r="30" spans="1:12" x14ac:dyDescent="0.2">
      <c r="B30" s="5">
        <v>1</v>
      </c>
      <c r="C30" s="5">
        <v>2</v>
      </c>
      <c r="D30" s="5">
        <v>3</v>
      </c>
      <c r="E30" s="5">
        <v>4</v>
      </c>
      <c r="F30" s="5">
        <v>5</v>
      </c>
      <c r="G30" s="5">
        <v>6</v>
      </c>
      <c r="J30" s="85"/>
    </row>
    <row r="31" spans="1:12" ht="15" x14ac:dyDescent="0.2">
      <c r="B31" s="28"/>
      <c r="C31" s="28"/>
      <c r="D31" s="28"/>
      <c r="E31" s="28"/>
      <c r="F31" s="28"/>
      <c r="G31" s="28"/>
    </row>
    <row r="32" spans="1:12" ht="15" x14ac:dyDescent="0.2">
      <c r="B32" s="460" t="s">
        <v>9</v>
      </c>
      <c r="C32" s="461"/>
      <c r="D32" s="28" t="s">
        <v>41</v>
      </c>
      <c r="E32" s="28" t="s">
        <v>10</v>
      </c>
      <c r="F32" s="28" t="s">
        <v>10</v>
      </c>
      <c r="G32" s="28"/>
    </row>
    <row r="33" spans="1:11" ht="18.75" customHeight="1" x14ac:dyDescent="0.2">
      <c r="B33" s="473" t="s">
        <v>135</v>
      </c>
      <c r="C33" s="473"/>
      <c r="D33" s="473"/>
      <c r="E33" s="473"/>
      <c r="F33" s="473"/>
      <c r="G33" s="473"/>
    </row>
    <row r="34" spans="1:11" ht="18" x14ac:dyDescent="0.2">
      <c r="B34" s="3"/>
      <c r="C34" s="3"/>
    </row>
    <row r="35" spans="1:11" ht="18" x14ac:dyDescent="0.2">
      <c r="A35" s="436" t="s">
        <v>109</v>
      </c>
      <c r="B35" s="436"/>
      <c r="C35" s="436"/>
      <c r="D35" s="436"/>
      <c r="E35" s="436"/>
      <c r="F35" s="436"/>
      <c r="G35" s="436"/>
      <c r="H35" s="436"/>
      <c r="I35" s="436"/>
    </row>
    <row r="36" spans="1:11" ht="17.25" customHeight="1" x14ac:dyDescent="0.25">
      <c r="B36" s="483" t="s">
        <v>0</v>
      </c>
      <c r="C36" s="483"/>
      <c r="D36" s="483"/>
      <c r="E36" s="18">
        <v>112</v>
      </c>
      <c r="F36" s="19"/>
      <c r="G36" s="17"/>
      <c r="H36" s="17"/>
      <c r="I36" s="17"/>
      <c r="J36" s="17"/>
      <c r="K36" s="116"/>
    </row>
    <row r="37" spans="1:11" ht="18" x14ac:dyDescent="0.2">
      <c r="B37" s="16"/>
      <c r="C37" s="16"/>
      <c r="G37" s="20" t="s">
        <v>110</v>
      </c>
    </row>
    <row r="38" spans="1:11" ht="15.75" customHeight="1" x14ac:dyDescent="0.2">
      <c r="B38" s="450" t="s">
        <v>4</v>
      </c>
      <c r="C38" s="450" t="s">
        <v>108</v>
      </c>
      <c r="D38" s="450" t="s">
        <v>11</v>
      </c>
      <c r="E38" s="450" t="s">
        <v>12</v>
      </c>
      <c r="F38" s="450" t="s">
        <v>13</v>
      </c>
      <c r="G38" s="475" t="s">
        <v>134</v>
      </c>
    </row>
    <row r="39" spans="1:11" ht="47.25" customHeight="1" x14ac:dyDescent="0.2">
      <c r="B39" s="450"/>
      <c r="C39" s="450"/>
      <c r="D39" s="450"/>
      <c r="E39" s="450"/>
      <c r="F39" s="450"/>
      <c r="G39" s="475"/>
    </row>
    <row r="40" spans="1:11" x14ac:dyDescent="0.2">
      <c r="B40" s="29">
        <v>1</v>
      </c>
      <c r="C40" s="29">
        <v>2</v>
      </c>
      <c r="D40" s="29">
        <v>3</v>
      </c>
      <c r="E40" s="29">
        <v>4</v>
      </c>
      <c r="F40" s="29">
        <v>5</v>
      </c>
      <c r="G40" s="29">
        <v>6</v>
      </c>
    </row>
    <row r="41" spans="1:11" ht="45" x14ac:dyDescent="0.2">
      <c r="B41" s="28">
        <v>1</v>
      </c>
      <c r="C41" s="28" t="s">
        <v>236</v>
      </c>
      <c r="D41" s="30">
        <v>1</v>
      </c>
      <c r="E41" s="31">
        <v>10</v>
      </c>
      <c r="F41" s="32">
        <v>57.5</v>
      </c>
      <c r="G41" s="32">
        <v>0</v>
      </c>
    </row>
    <row r="42" spans="1:11" ht="15" x14ac:dyDescent="0.2">
      <c r="B42" s="460" t="s">
        <v>9</v>
      </c>
      <c r="C42" s="461"/>
      <c r="D42" s="28" t="s">
        <v>41</v>
      </c>
      <c r="E42" s="28" t="s">
        <v>10</v>
      </c>
      <c r="F42" s="28" t="s">
        <v>10</v>
      </c>
      <c r="G42" s="244">
        <f>SUM(G41:G41)</f>
        <v>0</v>
      </c>
    </row>
    <row r="43" spans="1:11" ht="15.75" customHeight="1" x14ac:dyDescent="0.2">
      <c r="B43" s="473" t="s">
        <v>135</v>
      </c>
      <c r="C43" s="473"/>
      <c r="D43" s="473"/>
      <c r="E43" s="473"/>
      <c r="F43" s="473"/>
      <c r="G43" s="473"/>
    </row>
    <row r="44" spans="1:11" ht="15.75" customHeight="1" x14ac:dyDescent="0.2">
      <c r="B44" s="48"/>
      <c r="C44" s="48"/>
      <c r="D44" s="48"/>
      <c r="E44" s="48"/>
      <c r="F44" s="48"/>
      <c r="G44" s="48"/>
    </row>
    <row r="45" spans="1:11" ht="17.25" customHeight="1" x14ac:dyDescent="0.25">
      <c r="B45" s="483" t="s">
        <v>0</v>
      </c>
      <c r="C45" s="483"/>
      <c r="D45" s="483"/>
      <c r="E45" s="18">
        <v>111</v>
      </c>
      <c r="F45" s="19"/>
      <c r="G45" s="17"/>
      <c r="H45" s="17"/>
      <c r="I45" s="17"/>
      <c r="J45" s="17"/>
      <c r="K45" s="116"/>
    </row>
    <row r="46" spans="1:11" ht="18" x14ac:dyDescent="0.2">
      <c r="B46" s="16"/>
      <c r="C46" s="16"/>
      <c r="G46" s="20" t="s">
        <v>110</v>
      </c>
    </row>
    <row r="47" spans="1:11" ht="15.75" customHeight="1" x14ac:dyDescent="0.2">
      <c r="B47" s="450" t="s">
        <v>4</v>
      </c>
      <c r="C47" s="450" t="s">
        <v>108</v>
      </c>
      <c r="D47" s="450" t="s">
        <v>11</v>
      </c>
      <c r="E47" s="450" t="s">
        <v>12</v>
      </c>
      <c r="F47" s="450" t="s">
        <v>13</v>
      </c>
      <c r="G47" s="475" t="s">
        <v>134</v>
      </c>
    </row>
    <row r="48" spans="1:11" ht="47.25" customHeight="1" x14ac:dyDescent="0.2">
      <c r="B48" s="450"/>
      <c r="C48" s="450"/>
      <c r="D48" s="450"/>
      <c r="E48" s="450"/>
      <c r="F48" s="450"/>
      <c r="G48" s="475"/>
    </row>
    <row r="49" spans="1:11" x14ac:dyDescent="0.2">
      <c r="B49" s="43">
        <v>1</v>
      </c>
      <c r="C49" s="43">
        <v>2</v>
      </c>
      <c r="D49" s="43">
        <v>3</v>
      </c>
      <c r="E49" s="43">
        <v>4</v>
      </c>
      <c r="F49" s="43">
        <v>5</v>
      </c>
      <c r="G49" s="43">
        <v>6</v>
      </c>
    </row>
    <row r="50" spans="1:11" ht="38.25" x14ac:dyDescent="0.2">
      <c r="B50" s="28">
        <v>1</v>
      </c>
      <c r="C50" s="171" t="s">
        <v>144</v>
      </c>
      <c r="D50" s="30"/>
      <c r="E50" s="31"/>
      <c r="F50" s="32"/>
      <c r="G50" s="39">
        <v>400000</v>
      </c>
      <c r="H50" s="85"/>
    </row>
    <row r="51" spans="1:11" ht="15" x14ac:dyDescent="0.2">
      <c r="B51" s="460" t="s">
        <v>9</v>
      </c>
      <c r="C51" s="461"/>
      <c r="D51" s="28" t="s">
        <v>41</v>
      </c>
      <c r="E51" s="28" t="s">
        <v>10</v>
      </c>
      <c r="F51" s="28" t="s">
        <v>10</v>
      </c>
      <c r="G51" s="244">
        <f>SUM(G50)</f>
        <v>400000</v>
      </c>
      <c r="H51" s="85"/>
    </row>
    <row r="52" spans="1:11" ht="15.75" customHeight="1" x14ac:dyDescent="0.2">
      <c r="B52" s="473" t="s">
        <v>135</v>
      </c>
      <c r="C52" s="473"/>
      <c r="D52" s="473"/>
      <c r="E52" s="473"/>
      <c r="F52" s="473"/>
      <c r="G52" s="473"/>
    </row>
    <row r="53" spans="1:11" x14ac:dyDescent="0.2">
      <c r="B53" s="33"/>
      <c r="C53" s="33"/>
      <c r="D53" s="33"/>
      <c r="E53" s="33"/>
      <c r="F53" s="33"/>
      <c r="G53" s="33"/>
    </row>
    <row r="54" spans="1:11" ht="18" x14ac:dyDescent="0.2">
      <c r="A54" s="436" t="s">
        <v>112</v>
      </c>
      <c r="B54" s="436"/>
      <c r="C54" s="436"/>
      <c r="D54" s="436"/>
      <c r="E54" s="436"/>
      <c r="F54" s="436"/>
      <c r="G54" s="436"/>
      <c r="H54" s="436"/>
      <c r="I54" s="436"/>
    </row>
    <row r="55" spans="1:11" ht="18" x14ac:dyDescent="0.2">
      <c r="A55" s="436" t="s">
        <v>114</v>
      </c>
      <c r="B55" s="436"/>
      <c r="C55" s="436"/>
      <c r="D55" s="436"/>
      <c r="E55" s="436"/>
      <c r="F55" s="436"/>
      <c r="G55" s="436"/>
      <c r="H55" s="436"/>
      <c r="I55" s="436"/>
    </row>
    <row r="56" spans="1:11" ht="10.5" customHeight="1" x14ac:dyDescent="0.2">
      <c r="A56" s="34"/>
      <c r="B56" s="34" t="s">
        <v>113</v>
      </c>
      <c r="C56" s="3"/>
      <c r="D56" s="3"/>
      <c r="E56" s="3"/>
      <c r="F56" s="3"/>
      <c r="G56" s="3"/>
      <c r="H56" s="3"/>
    </row>
    <row r="57" spans="1:11" ht="17.25" customHeight="1" x14ac:dyDescent="0.25">
      <c r="B57" s="483" t="s">
        <v>0</v>
      </c>
      <c r="C57" s="483"/>
      <c r="D57" s="483"/>
      <c r="E57" s="18">
        <v>119</v>
      </c>
      <c r="F57" s="17"/>
      <c r="G57" s="17"/>
      <c r="H57" s="17"/>
      <c r="I57" s="17"/>
      <c r="J57" s="17"/>
      <c r="K57" s="116"/>
    </row>
    <row r="58" spans="1:11" ht="15.75" customHeight="1" x14ac:dyDescent="0.2">
      <c r="B58" s="35"/>
      <c r="C58" s="35"/>
      <c r="H58" s="20" t="s">
        <v>72</v>
      </c>
    </row>
    <row r="59" spans="1:11" s="36" customFormat="1" ht="42" customHeight="1" x14ac:dyDescent="0.2">
      <c r="B59" s="448" t="s">
        <v>4</v>
      </c>
      <c r="C59" s="476" t="s">
        <v>14</v>
      </c>
      <c r="D59" s="477"/>
      <c r="E59" s="477"/>
      <c r="F59" s="478"/>
      <c r="G59" s="448" t="s">
        <v>15</v>
      </c>
      <c r="H59" s="448" t="s">
        <v>16</v>
      </c>
      <c r="K59" s="117"/>
    </row>
    <row r="60" spans="1:11" s="36" customFormat="1" ht="15" x14ac:dyDescent="0.2">
      <c r="B60" s="449"/>
      <c r="C60" s="479"/>
      <c r="D60" s="480"/>
      <c r="E60" s="480"/>
      <c r="F60" s="481"/>
      <c r="G60" s="449"/>
      <c r="H60" s="449"/>
      <c r="K60" s="117"/>
    </row>
    <row r="61" spans="1:11" s="36" customFormat="1" ht="15" x14ac:dyDescent="0.2">
      <c r="B61" s="224">
        <v>1</v>
      </c>
      <c r="C61" s="458">
        <v>2</v>
      </c>
      <c r="D61" s="482"/>
      <c r="E61" s="482"/>
      <c r="F61" s="459"/>
      <c r="G61" s="225">
        <v>3</v>
      </c>
      <c r="H61" s="225">
        <v>4</v>
      </c>
      <c r="K61" s="117"/>
    </row>
    <row r="62" spans="1:11" s="36" customFormat="1" ht="42" customHeight="1" x14ac:dyDescent="0.25">
      <c r="B62" s="226">
        <v>1</v>
      </c>
      <c r="C62" s="453" t="s">
        <v>231</v>
      </c>
      <c r="D62" s="454"/>
      <c r="E62" s="454"/>
      <c r="F62" s="455"/>
      <c r="G62" s="224" t="s">
        <v>41</v>
      </c>
      <c r="H62" s="39">
        <f>H63</f>
        <v>6954377.88018433</v>
      </c>
    </row>
    <row r="63" spans="1:11" s="36" customFormat="1" ht="15.75" x14ac:dyDescent="0.25">
      <c r="B63" s="226" t="s">
        <v>17</v>
      </c>
      <c r="C63" s="453" t="s">
        <v>232</v>
      </c>
      <c r="D63" s="454"/>
      <c r="E63" s="454"/>
      <c r="F63" s="455"/>
      <c r="G63" s="39">
        <f>(B21+E21+G21)*0.3</f>
        <v>579531.49001536088</v>
      </c>
      <c r="H63" s="39">
        <f>G63*12</f>
        <v>6954377.88018433</v>
      </c>
    </row>
    <row r="64" spans="1:11" s="36" customFormat="1" ht="15.75" x14ac:dyDescent="0.25">
      <c r="B64" s="226" t="s">
        <v>18</v>
      </c>
      <c r="C64" s="453" t="s">
        <v>233</v>
      </c>
      <c r="D64" s="454"/>
      <c r="E64" s="454"/>
      <c r="F64" s="455"/>
      <c r="G64" s="224" t="s">
        <v>59</v>
      </c>
      <c r="H64" s="224" t="s">
        <v>59</v>
      </c>
    </row>
    <row r="65" spans="1:11" s="36" customFormat="1" ht="36" customHeight="1" x14ac:dyDescent="0.25">
      <c r="B65" s="226" t="s">
        <v>19</v>
      </c>
      <c r="C65" s="453" t="s">
        <v>234</v>
      </c>
      <c r="D65" s="454"/>
      <c r="E65" s="454"/>
      <c r="F65" s="455"/>
      <c r="G65" s="224" t="s">
        <v>41</v>
      </c>
      <c r="H65" s="39">
        <f>H66</f>
        <v>46362.519201228875</v>
      </c>
    </row>
    <row r="66" spans="1:11" s="36" customFormat="1" ht="15.75" x14ac:dyDescent="0.25">
      <c r="B66" s="226">
        <v>2</v>
      </c>
      <c r="C66" s="453" t="s">
        <v>235</v>
      </c>
      <c r="D66" s="454"/>
      <c r="E66" s="454"/>
      <c r="F66" s="455"/>
      <c r="G66" s="39">
        <f>(B21+E21+G21)*0.002</f>
        <v>3863.5432667690729</v>
      </c>
      <c r="H66" s="39">
        <f>G66*12</f>
        <v>46362.519201228875</v>
      </c>
    </row>
    <row r="67" spans="1:11" s="36" customFormat="1" ht="15.75" x14ac:dyDescent="0.25">
      <c r="B67" s="226" t="s">
        <v>20</v>
      </c>
      <c r="C67" s="453" t="s">
        <v>233</v>
      </c>
      <c r="D67" s="454"/>
      <c r="E67" s="454"/>
      <c r="F67" s="455"/>
      <c r="G67" s="39" t="s">
        <v>59</v>
      </c>
      <c r="H67" s="39" t="s">
        <v>59</v>
      </c>
    </row>
    <row r="68" spans="1:11" ht="16.5" customHeight="1" x14ac:dyDescent="0.2">
      <c r="B68" s="460" t="s">
        <v>9</v>
      </c>
      <c r="C68" s="466"/>
      <c r="D68" s="466"/>
      <c r="E68" s="466"/>
      <c r="F68" s="461"/>
      <c r="G68" s="40" t="s">
        <v>10</v>
      </c>
      <c r="H68" s="244">
        <f>H62+H65-54276.5+1729889.4</f>
        <v>8676353.2993855588</v>
      </c>
      <c r="I68" s="85">
        <f>J27-H68</f>
        <v>3.2258108258247375E-3</v>
      </c>
    </row>
    <row r="69" spans="1:11" ht="15" x14ac:dyDescent="0.2">
      <c r="B69" s="35"/>
      <c r="C69" s="35"/>
    </row>
    <row r="70" spans="1:11" ht="18" x14ac:dyDescent="0.2">
      <c r="A70" s="436" t="s">
        <v>116</v>
      </c>
      <c r="B70" s="436"/>
      <c r="C70" s="436"/>
      <c r="D70" s="436"/>
      <c r="E70" s="436"/>
      <c r="F70" s="436"/>
      <c r="G70" s="436"/>
      <c r="H70" s="436"/>
      <c r="I70" s="436"/>
    </row>
    <row r="71" spans="1:11" ht="18" x14ac:dyDescent="0.2">
      <c r="B71" s="456" t="s">
        <v>0</v>
      </c>
      <c r="C71" s="456"/>
      <c r="D71" s="456"/>
      <c r="E71" s="17"/>
      <c r="F71" s="17"/>
      <c r="G71" s="17"/>
      <c r="H71" s="17"/>
      <c r="I71" s="42"/>
      <c r="J71" s="42"/>
      <c r="K71" s="118"/>
    </row>
    <row r="72" spans="1:11" ht="18" x14ac:dyDescent="0.2">
      <c r="B72" s="1" t="s">
        <v>21</v>
      </c>
      <c r="C72" s="1"/>
      <c r="D72" s="1"/>
      <c r="E72" s="19"/>
      <c r="F72" s="17"/>
      <c r="G72" s="42"/>
      <c r="H72" s="42"/>
    </row>
    <row r="73" spans="1:11" ht="15" x14ac:dyDescent="0.2">
      <c r="B73" s="41"/>
      <c r="C73" s="41"/>
    </row>
    <row r="74" spans="1:11" ht="15.75" customHeight="1" x14ac:dyDescent="0.2">
      <c r="B74" s="448" t="s">
        <v>55</v>
      </c>
      <c r="C74" s="450" t="s">
        <v>22</v>
      </c>
      <c r="D74" s="450"/>
      <c r="E74" s="450"/>
      <c r="F74" s="450" t="s">
        <v>23</v>
      </c>
      <c r="G74" s="450" t="s">
        <v>24</v>
      </c>
      <c r="H74" s="450" t="s">
        <v>136</v>
      </c>
    </row>
    <row r="75" spans="1:11" ht="15.75" customHeight="1" x14ac:dyDescent="0.2">
      <c r="B75" s="449"/>
      <c r="C75" s="450"/>
      <c r="D75" s="450"/>
      <c r="E75" s="450"/>
      <c r="F75" s="450"/>
      <c r="G75" s="450"/>
      <c r="H75" s="450"/>
    </row>
    <row r="76" spans="1:11" x14ac:dyDescent="0.2">
      <c r="B76" s="29">
        <v>1</v>
      </c>
      <c r="C76" s="462">
        <v>2</v>
      </c>
      <c r="D76" s="462"/>
      <c r="E76" s="462"/>
      <c r="F76" s="29">
        <v>3</v>
      </c>
      <c r="G76" s="29">
        <v>4</v>
      </c>
      <c r="H76" s="29">
        <v>5</v>
      </c>
    </row>
    <row r="77" spans="1:11" ht="15" x14ac:dyDescent="0.2">
      <c r="B77" s="28"/>
      <c r="C77" s="462"/>
      <c r="D77" s="462"/>
      <c r="E77" s="462"/>
      <c r="F77" s="28"/>
      <c r="G77" s="28"/>
      <c r="H77" s="28"/>
    </row>
    <row r="78" spans="1:11" ht="15" x14ac:dyDescent="0.2">
      <c r="B78" s="474" t="s">
        <v>9</v>
      </c>
      <c r="C78" s="474"/>
      <c r="D78" s="474"/>
      <c r="E78" s="474"/>
      <c r="F78" s="28" t="s">
        <v>41</v>
      </c>
      <c r="G78" s="28" t="s">
        <v>10</v>
      </c>
      <c r="H78" s="28"/>
    </row>
    <row r="79" spans="1:11" ht="15.75" customHeight="1" x14ac:dyDescent="0.2">
      <c r="B79" s="463" t="s">
        <v>137</v>
      </c>
      <c r="C79" s="464"/>
      <c r="D79" s="464"/>
      <c r="E79" s="464"/>
      <c r="F79" s="464"/>
      <c r="G79" s="464"/>
      <c r="H79" s="465"/>
    </row>
    <row r="81" spans="1:11" ht="18" x14ac:dyDescent="0.2">
      <c r="A81" s="457" t="s">
        <v>115</v>
      </c>
      <c r="B81" s="457"/>
      <c r="C81" s="457"/>
      <c r="D81" s="457"/>
      <c r="E81" s="457"/>
      <c r="F81" s="457"/>
      <c r="G81" s="457"/>
      <c r="H81" s="457"/>
      <c r="I81" s="457"/>
    </row>
    <row r="82" spans="1:11" ht="9.9499999999999993" customHeight="1" x14ac:dyDescent="0.2">
      <c r="B82" s="16"/>
      <c r="C82" s="16"/>
      <c r="I82" s="17"/>
      <c r="J82" s="17"/>
      <c r="K82" s="116"/>
    </row>
    <row r="83" spans="1:11" ht="18" x14ac:dyDescent="0.2">
      <c r="B83" s="456" t="s">
        <v>0</v>
      </c>
      <c r="C83" s="456"/>
      <c r="D83" s="456"/>
      <c r="E83" s="18">
        <v>851</v>
      </c>
      <c r="F83" s="17"/>
      <c r="G83" s="17"/>
      <c r="H83" s="17"/>
      <c r="I83" s="42"/>
      <c r="J83" s="42"/>
      <c r="K83" s="118"/>
    </row>
    <row r="84" spans="1:11" ht="18" x14ac:dyDescent="0.2">
      <c r="B84" s="19"/>
      <c r="C84" s="19"/>
      <c r="D84" s="19"/>
      <c r="E84" s="19"/>
      <c r="F84" s="20" t="s">
        <v>117</v>
      </c>
      <c r="G84" s="42"/>
      <c r="H84" s="42"/>
    </row>
    <row r="85" spans="1:11" ht="15.75" customHeight="1" x14ac:dyDescent="0.2">
      <c r="B85" s="448" t="s">
        <v>55</v>
      </c>
      <c r="C85" s="448" t="s">
        <v>5</v>
      </c>
      <c r="D85" s="450" t="s">
        <v>25</v>
      </c>
      <c r="E85" s="450" t="s">
        <v>26</v>
      </c>
      <c r="F85" s="450" t="s">
        <v>138</v>
      </c>
    </row>
    <row r="86" spans="1:11" ht="58.5" customHeight="1" x14ac:dyDescent="0.2">
      <c r="B86" s="449"/>
      <c r="C86" s="449"/>
      <c r="D86" s="450"/>
      <c r="E86" s="450"/>
      <c r="F86" s="450"/>
    </row>
    <row r="87" spans="1:11" x14ac:dyDescent="0.2">
      <c r="B87" s="29">
        <v>1</v>
      </c>
      <c r="C87" s="29">
        <v>2</v>
      </c>
      <c r="D87" s="29">
        <v>3</v>
      </c>
      <c r="E87" s="29">
        <v>4</v>
      </c>
      <c r="F87" s="29">
        <v>5</v>
      </c>
    </row>
    <row r="88" spans="1:11" ht="30" x14ac:dyDescent="0.2">
      <c r="B88" s="28">
        <v>1</v>
      </c>
      <c r="C88" s="28" t="s">
        <v>60</v>
      </c>
      <c r="D88" s="44"/>
      <c r="E88" s="45"/>
      <c r="F88" s="46">
        <v>98755.78</v>
      </c>
    </row>
    <row r="89" spans="1:11" ht="15" x14ac:dyDescent="0.2">
      <c r="B89" s="28">
        <v>2</v>
      </c>
      <c r="C89" s="28" t="s">
        <v>61</v>
      </c>
      <c r="D89" s="44"/>
      <c r="E89" s="45"/>
      <c r="F89" s="46">
        <v>2020198.88</v>
      </c>
      <c r="K89" s="114">
        <v>62600</v>
      </c>
    </row>
    <row r="90" spans="1:11" ht="15" x14ac:dyDescent="0.2">
      <c r="B90" s="458" t="s">
        <v>9</v>
      </c>
      <c r="C90" s="459"/>
      <c r="D90" s="28" t="s">
        <v>41</v>
      </c>
      <c r="E90" s="28" t="s">
        <v>41</v>
      </c>
      <c r="F90" s="244">
        <f>F88+F89</f>
        <v>2118954.6599999997</v>
      </c>
      <c r="G90" s="85"/>
    </row>
    <row r="91" spans="1:11" ht="34.5" customHeight="1" x14ac:dyDescent="0.2">
      <c r="B91" s="462" t="s">
        <v>139</v>
      </c>
      <c r="C91" s="462"/>
      <c r="D91" s="462"/>
      <c r="E91" s="462"/>
      <c r="F91" s="462"/>
    </row>
    <row r="92" spans="1:11" ht="18" x14ac:dyDescent="0.2">
      <c r="B92" s="3"/>
      <c r="C92" s="3"/>
    </row>
    <row r="93" spans="1:11" ht="18" x14ac:dyDescent="0.2">
      <c r="A93" s="436" t="s">
        <v>43</v>
      </c>
      <c r="B93" s="436"/>
      <c r="C93" s="436"/>
      <c r="D93" s="436"/>
      <c r="E93" s="436"/>
      <c r="F93" s="436"/>
      <c r="G93" s="436"/>
      <c r="H93" s="436"/>
      <c r="I93" s="436"/>
    </row>
    <row r="94" spans="1:11" ht="12.6" customHeight="1" x14ac:dyDescent="0.2">
      <c r="A94" s="34"/>
      <c r="B94" s="3"/>
      <c r="C94" s="3"/>
      <c r="D94" s="3"/>
      <c r="E94" s="3"/>
      <c r="F94" s="3"/>
      <c r="G94" s="3"/>
      <c r="H94" s="3"/>
    </row>
    <row r="95" spans="1:11" ht="18" x14ac:dyDescent="0.2">
      <c r="B95" s="456" t="s">
        <v>0</v>
      </c>
      <c r="C95" s="456"/>
      <c r="D95" s="456"/>
      <c r="E95" s="17"/>
      <c r="F95" s="17"/>
      <c r="G95" s="17"/>
      <c r="H95" s="17"/>
      <c r="I95" s="42"/>
      <c r="J95" s="42"/>
      <c r="K95" s="118"/>
    </row>
    <row r="96" spans="1:11" ht="18" x14ac:dyDescent="0.2">
      <c r="B96" s="19" t="s">
        <v>1</v>
      </c>
      <c r="C96" s="19"/>
      <c r="D96" s="19"/>
      <c r="E96" s="19"/>
      <c r="F96" s="42"/>
      <c r="G96" s="42"/>
      <c r="H96" s="42"/>
    </row>
    <row r="97" spans="1:11" ht="9" customHeight="1" x14ac:dyDescent="0.2">
      <c r="B97" s="16"/>
      <c r="C97" s="16"/>
      <c r="E97" s="19"/>
    </row>
    <row r="98" spans="1:11" ht="15.75" customHeight="1" x14ac:dyDescent="0.2">
      <c r="B98" s="448" t="s">
        <v>55</v>
      </c>
      <c r="C98" s="448" t="s">
        <v>22</v>
      </c>
      <c r="D98" s="450" t="s">
        <v>23</v>
      </c>
      <c r="E98" s="450" t="s">
        <v>24</v>
      </c>
      <c r="F98" s="450" t="s">
        <v>140</v>
      </c>
      <c r="G98" s="487"/>
    </row>
    <row r="99" spans="1:11" x14ac:dyDescent="0.2">
      <c r="B99" s="449"/>
      <c r="C99" s="449"/>
      <c r="D99" s="450"/>
      <c r="E99" s="450"/>
      <c r="F99" s="450"/>
      <c r="G99" s="487"/>
    </row>
    <row r="100" spans="1:11" ht="15" x14ac:dyDescent="0.2">
      <c r="B100" s="29">
        <v>1</v>
      </c>
      <c r="C100" s="29">
        <v>2</v>
      </c>
      <c r="D100" s="29">
        <v>3</v>
      </c>
      <c r="E100" s="29">
        <v>4</v>
      </c>
      <c r="F100" s="29">
        <v>5</v>
      </c>
      <c r="G100" s="47"/>
    </row>
    <row r="101" spans="1:11" ht="15" x14ac:dyDescent="0.2">
      <c r="B101" s="28"/>
      <c r="C101" s="28"/>
      <c r="D101" s="28"/>
      <c r="E101" s="28"/>
      <c r="F101" s="28"/>
      <c r="G101" s="47"/>
    </row>
    <row r="102" spans="1:11" ht="15" x14ac:dyDescent="0.2">
      <c r="B102" s="460" t="s">
        <v>9</v>
      </c>
      <c r="C102" s="461"/>
      <c r="D102" s="28" t="s">
        <v>41</v>
      </c>
      <c r="E102" s="28" t="s">
        <v>10</v>
      </c>
      <c r="F102" s="28"/>
    </row>
    <row r="103" spans="1:11" ht="18" customHeight="1" x14ac:dyDescent="0.2">
      <c r="B103" s="473" t="s">
        <v>141</v>
      </c>
      <c r="C103" s="473"/>
      <c r="D103" s="473"/>
      <c r="E103" s="473"/>
      <c r="F103" s="473"/>
    </row>
    <row r="104" spans="1:11" ht="18" x14ac:dyDescent="0.2">
      <c r="B104" s="16"/>
      <c r="C104" s="16"/>
    </row>
    <row r="105" spans="1:11" ht="18" x14ac:dyDescent="0.2">
      <c r="A105" s="436" t="s">
        <v>118</v>
      </c>
      <c r="B105" s="436"/>
      <c r="C105" s="436"/>
      <c r="D105" s="436"/>
      <c r="E105" s="436"/>
      <c r="F105" s="436"/>
      <c r="G105" s="436"/>
      <c r="H105" s="436"/>
      <c r="I105" s="436"/>
    </row>
    <row r="106" spans="1:11" ht="18" x14ac:dyDescent="0.2">
      <c r="B106" s="456" t="s">
        <v>0</v>
      </c>
      <c r="C106" s="456"/>
      <c r="D106" s="456"/>
      <c r="E106" s="17"/>
      <c r="F106" s="17"/>
      <c r="G106" s="17"/>
      <c r="H106" s="17"/>
      <c r="I106" s="42"/>
      <c r="J106" s="42"/>
      <c r="K106" s="118"/>
    </row>
    <row r="107" spans="1:11" ht="18" x14ac:dyDescent="0.2">
      <c r="B107" s="19" t="s">
        <v>1</v>
      </c>
      <c r="C107" s="19"/>
      <c r="D107" s="19"/>
      <c r="E107" s="19"/>
      <c r="F107" s="42">
        <v>296</v>
      </c>
      <c r="G107" s="42"/>
      <c r="H107" s="42"/>
    </row>
    <row r="108" spans="1:11" ht="9.6" customHeight="1" x14ac:dyDescent="0.2">
      <c r="B108" s="16"/>
      <c r="C108" s="16"/>
    </row>
    <row r="109" spans="1:11" ht="15.75" customHeight="1" x14ac:dyDescent="0.2">
      <c r="B109" s="448" t="s">
        <v>55</v>
      </c>
      <c r="C109" s="448" t="s">
        <v>22</v>
      </c>
      <c r="D109" s="450" t="s">
        <v>23</v>
      </c>
      <c r="E109" s="450" t="s">
        <v>24</v>
      </c>
      <c r="F109" s="475" t="s">
        <v>136</v>
      </c>
      <c r="G109" s="487"/>
    </row>
    <row r="110" spans="1:11" x14ac:dyDescent="0.2">
      <c r="B110" s="449"/>
      <c r="C110" s="449"/>
      <c r="D110" s="450"/>
      <c r="E110" s="450"/>
      <c r="F110" s="475"/>
      <c r="G110" s="487"/>
    </row>
    <row r="111" spans="1:11" ht="15" x14ac:dyDescent="0.2">
      <c r="B111" s="29">
        <v>1</v>
      </c>
      <c r="C111" s="29">
        <v>2</v>
      </c>
      <c r="D111" s="29">
        <v>3</v>
      </c>
      <c r="E111" s="29">
        <v>4</v>
      </c>
      <c r="F111" s="29">
        <v>5</v>
      </c>
      <c r="G111" s="47"/>
    </row>
    <row r="112" spans="1:11" ht="15" x14ac:dyDescent="0.2">
      <c r="B112" s="28"/>
      <c r="C112" s="28" t="s">
        <v>302</v>
      </c>
      <c r="D112" s="28"/>
      <c r="E112" s="28"/>
      <c r="F112" s="28"/>
      <c r="G112" s="47"/>
    </row>
    <row r="113" spans="1:11" ht="15" x14ac:dyDescent="0.2">
      <c r="B113" s="460" t="s">
        <v>9</v>
      </c>
      <c r="C113" s="461"/>
      <c r="D113" s="28" t="s">
        <v>41</v>
      </c>
      <c r="E113" s="28" t="s">
        <v>10</v>
      </c>
      <c r="F113" s="244">
        <f>SUM(F112)</f>
        <v>0</v>
      </c>
    </row>
    <row r="114" spans="1:11" ht="19.5" customHeight="1" x14ac:dyDescent="0.2">
      <c r="B114" s="473" t="s">
        <v>141</v>
      </c>
      <c r="C114" s="473"/>
      <c r="D114" s="473"/>
      <c r="E114" s="473"/>
      <c r="F114" s="473"/>
    </row>
    <row r="115" spans="1:11" ht="19.5" customHeight="1" x14ac:dyDescent="0.2">
      <c r="B115" s="48"/>
      <c r="C115" s="48"/>
      <c r="D115" s="48"/>
      <c r="E115" s="48"/>
      <c r="F115" s="48"/>
    </row>
    <row r="116" spans="1:11" ht="18" x14ac:dyDescent="0.2">
      <c r="A116" s="436" t="s">
        <v>119</v>
      </c>
      <c r="B116" s="436"/>
      <c r="C116" s="436"/>
      <c r="D116" s="436"/>
      <c r="E116" s="436"/>
      <c r="F116" s="436"/>
      <c r="G116" s="436"/>
      <c r="H116" s="436"/>
      <c r="I116" s="436"/>
    </row>
    <row r="117" spans="1:11" ht="9" customHeight="1" x14ac:dyDescent="0.2">
      <c r="B117" s="16"/>
      <c r="C117" s="16"/>
      <c r="I117" s="17"/>
      <c r="J117" s="17"/>
      <c r="K117" s="116"/>
    </row>
    <row r="118" spans="1:11" ht="18" x14ac:dyDescent="0.2">
      <c r="B118" s="456" t="s">
        <v>0</v>
      </c>
      <c r="C118" s="456"/>
      <c r="D118" s="456"/>
      <c r="E118" s="18">
        <v>244</v>
      </c>
      <c r="F118" s="17"/>
      <c r="G118" s="17"/>
      <c r="H118" s="17"/>
      <c r="I118" s="42"/>
      <c r="J118" s="42"/>
      <c r="K118" s="118"/>
    </row>
    <row r="119" spans="1:11" ht="14.1" customHeight="1" x14ac:dyDescent="0.2">
      <c r="B119" s="16"/>
      <c r="C119" s="16"/>
      <c r="E119" s="19"/>
    </row>
    <row r="120" spans="1:11" ht="18" x14ac:dyDescent="0.2">
      <c r="A120" s="436" t="s">
        <v>58</v>
      </c>
      <c r="B120" s="436"/>
      <c r="C120" s="436"/>
      <c r="D120" s="436"/>
      <c r="E120" s="436"/>
      <c r="F120" s="436"/>
      <c r="G120" s="436"/>
      <c r="H120" s="436"/>
      <c r="I120" s="436"/>
    </row>
    <row r="121" spans="1:11" ht="18" x14ac:dyDescent="0.2">
      <c r="B121" s="456"/>
      <c r="C121" s="456"/>
      <c r="D121" s="456"/>
      <c r="H121" s="20" t="s">
        <v>67</v>
      </c>
    </row>
    <row r="122" spans="1:11" ht="30.95" customHeight="1" x14ac:dyDescent="0.2">
      <c r="B122" s="28" t="s">
        <v>55</v>
      </c>
      <c r="C122" s="28" t="s">
        <v>5</v>
      </c>
      <c r="D122" s="28" t="s">
        <v>65</v>
      </c>
      <c r="E122" s="28" t="s">
        <v>27</v>
      </c>
      <c r="F122" s="170" t="s">
        <v>66</v>
      </c>
      <c r="G122" s="28" t="s">
        <v>134</v>
      </c>
      <c r="H122" s="28" t="s">
        <v>42</v>
      </c>
      <c r="I122" s="49"/>
    </row>
    <row r="123" spans="1:11" x14ac:dyDescent="0.2">
      <c r="B123" s="29">
        <v>1</v>
      </c>
      <c r="C123" s="29">
        <v>2</v>
      </c>
      <c r="D123" s="29">
        <v>3</v>
      </c>
      <c r="E123" s="29">
        <v>4</v>
      </c>
      <c r="F123" s="29">
        <v>5</v>
      </c>
      <c r="G123" s="29">
        <v>6</v>
      </c>
      <c r="H123" s="29">
        <v>7</v>
      </c>
      <c r="I123" s="50"/>
    </row>
    <row r="124" spans="1:11" ht="60" x14ac:dyDescent="0.2">
      <c r="B124" s="79">
        <v>1</v>
      </c>
      <c r="C124" s="79" t="s">
        <v>62</v>
      </c>
      <c r="D124" s="89">
        <v>1</v>
      </c>
      <c r="E124" s="87">
        <v>12</v>
      </c>
      <c r="F124" s="87"/>
      <c r="G124" s="133">
        <v>19764.48</v>
      </c>
      <c r="H124" s="235"/>
      <c r="I124" s="91"/>
    </row>
    <row r="125" spans="1:11" ht="15" x14ac:dyDescent="0.2">
      <c r="B125" s="450" t="s">
        <v>9</v>
      </c>
      <c r="C125" s="450"/>
      <c r="D125" s="28" t="s">
        <v>41</v>
      </c>
      <c r="E125" s="28" t="s">
        <v>10</v>
      </c>
      <c r="F125" s="28" t="s">
        <v>10</v>
      </c>
      <c r="G125" s="245">
        <f>SUM(G124:G124)</f>
        <v>19764.48</v>
      </c>
      <c r="H125" s="51"/>
      <c r="I125" s="52"/>
      <c r="J125" s="85"/>
    </row>
    <row r="126" spans="1:11" ht="22.5" customHeight="1" x14ac:dyDescent="0.2">
      <c r="B126" s="462" t="s">
        <v>142</v>
      </c>
      <c r="C126" s="462"/>
      <c r="D126" s="462"/>
      <c r="E126" s="462"/>
      <c r="F126" s="462"/>
      <c r="G126" s="462"/>
      <c r="H126" s="462"/>
      <c r="I126" s="33"/>
    </row>
    <row r="127" spans="1:11" ht="18" x14ac:dyDescent="0.2">
      <c r="B127" s="16"/>
      <c r="C127" s="16"/>
    </row>
    <row r="128" spans="1:11" ht="18" x14ac:dyDescent="0.2">
      <c r="A128" s="436" t="s">
        <v>120</v>
      </c>
      <c r="B128" s="436"/>
      <c r="C128" s="436"/>
      <c r="D128" s="436"/>
      <c r="E128" s="436"/>
      <c r="F128" s="436"/>
      <c r="G128" s="436"/>
      <c r="H128" s="436"/>
      <c r="I128" s="436"/>
    </row>
    <row r="129" spans="1:10" ht="18" x14ac:dyDescent="0.2">
      <c r="B129" s="16"/>
      <c r="C129" s="16"/>
    </row>
    <row r="130" spans="1:10" ht="30.95" customHeight="1" x14ac:dyDescent="0.2">
      <c r="B130" s="37" t="s">
        <v>55</v>
      </c>
      <c r="C130" s="458" t="s">
        <v>5</v>
      </c>
      <c r="D130" s="459"/>
      <c r="E130" s="28" t="s">
        <v>28</v>
      </c>
      <c r="F130" s="28" t="s">
        <v>29</v>
      </c>
      <c r="G130" s="28" t="s">
        <v>134</v>
      </c>
      <c r="H130" s="28" t="s">
        <v>42</v>
      </c>
    </row>
    <row r="131" spans="1:10" x14ac:dyDescent="0.2">
      <c r="B131" s="29">
        <v>1</v>
      </c>
      <c r="C131" s="462">
        <v>2</v>
      </c>
      <c r="D131" s="462"/>
      <c r="E131" s="29">
        <v>3</v>
      </c>
      <c r="F131" s="29">
        <v>4</v>
      </c>
      <c r="G131" s="29">
        <v>5</v>
      </c>
      <c r="H131" s="29">
        <v>6</v>
      </c>
      <c r="I131" s="53"/>
    </row>
    <row r="132" spans="1:10" ht="15" x14ac:dyDescent="0.2">
      <c r="B132" s="28"/>
      <c r="C132" s="462"/>
      <c r="D132" s="462"/>
      <c r="E132" s="28"/>
      <c r="F132" s="28"/>
      <c r="G132" s="28"/>
      <c r="H132" s="28"/>
      <c r="I132" s="54"/>
    </row>
    <row r="133" spans="1:10" ht="15" customHeight="1" x14ac:dyDescent="0.2">
      <c r="B133" s="460" t="s">
        <v>9</v>
      </c>
      <c r="C133" s="466"/>
      <c r="D133" s="461"/>
      <c r="E133" s="28" t="s">
        <v>41</v>
      </c>
      <c r="F133" s="28" t="s">
        <v>41</v>
      </c>
      <c r="G133" s="28"/>
      <c r="H133" s="8"/>
      <c r="I133" s="55"/>
    </row>
    <row r="134" spans="1:10" ht="20.25" customHeight="1" x14ac:dyDescent="0.2">
      <c r="B134" s="462" t="s">
        <v>143</v>
      </c>
      <c r="C134" s="462"/>
      <c r="D134" s="462"/>
      <c r="E134" s="462"/>
      <c r="F134" s="462"/>
      <c r="G134" s="462"/>
      <c r="H134" s="462"/>
      <c r="I134" s="33"/>
    </row>
    <row r="135" spans="1:10" ht="18" x14ac:dyDescent="0.2">
      <c r="B135" s="16"/>
      <c r="C135" s="16"/>
    </row>
    <row r="136" spans="1:10" ht="18" x14ac:dyDescent="0.2">
      <c r="A136" s="436" t="s">
        <v>121</v>
      </c>
      <c r="B136" s="436"/>
      <c r="C136" s="436"/>
      <c r="D136" s="436"/>
      <c r="E136" s="436"/>
      <c r="F136" s="436"/>
      <c r="G136" s="436"/>
      <c r="H136" s="436"/>
      <c r="I136" s="436"/>
    </row>
    <row r="137" spans="1:10" ht="13.5" customHeight="1" x14ac:dyDescent="0.2">
      <c r="A137" s="34"/>
      <c r="B137" s="3"/>
      <c r="C137" s="3"/>
      <c r="D137" s="3"/>
      <c r="E137" s="3"/>
      <c r="F137" s="3"/>
      <c r="H137" s="20" t="s">
        <v>206</v>
      </c>
    </row>
    <row r="138" spans="1:10" ht="15.75" customHeight="1" x14ac:dyDescent="0.2">
      <c r="B138" s="450" t="s">
        <v>55</v>
      </c>
      <c r="C138" s="450" t="s">
        <v>22</v>
      </c>
      <c r="D138" s="450" t="s">
        <v>30</v>
      </c>
      <c r="E138" s="450" t="s">
        <v>51</v>
      </c>
      <c r="F138" s="450" t="s">
        <v>31</v>
      </c>
      <c r="G138" s="450" t="s">
        <v>134</v>
      </c>
      <c r="H138" s="450" t="s">
        <v>42</v>
      </c>
      <c r="I138" s="49"/>
    </row>
    <row r="139" spans="1:10" ht="15.75" customHeight="1" x14ac:dyDescent="0.2">
      <c r="B139" s="450"/>
      <c r="C139" s="450"/>
      <c r="D139" s="450"/>
      <c r="E139" s="450"/>
      <c r="F139" s="450"/>
      <c r="G139" s="450"/>
      <c r="H139" s="450"/>
      <c r="I139" s="49"/>
    </row>
    <row r="140" spans="1:10" x14ac:dyDescent="0.2">
      <c r="B140" s="29">
        <v>1</v>
      </c>
      <c r="C140" s="29">
        <v>2</v>
      </c>
      <c r="D140" s="29">
        <v>3</v>
      </c>
      <c r="E140" s="29">
        <v>4</v>
      </c>
      <c r="F140" s="29">
        <v>5</v>
      </c>
      <c r="G140" s="29">
        <v>6</v>
      </c>
      <c r="H140" s="29">
        <v>7</v>
      </c>
      <c r="I140" s="50"/>
    </row>
    <row r="141" spans="1:10" ht="45.75" customHeight="1" x14ac:dyDescent="0.25">
      <c r="B141" s="178">
        <v>1</v>
      </c>
      <c r="C141" s="180" t="s">
        <v>171</v>
      </c>
      <c r="D141" s="89"/>
      <c r="E141" s="83"/>
      <c r="F141" s="83"/>
      <c r="G141" s="83">
        <v>71797.55</v>
      </c>
      <c r="H141" s="179"/>
      <c r="I141"/>
      <c r="J141"/>
    </row>
    <row r="142" spans="1:10" ht="15.6" customHeight="1" x14ac:dyDescent="0.25">
      <c r="B142" s="458" t="s">
        <v>9</v>
      </c>
      <c r="C142" s="459"/>
      <c r="D142" s="28" t="s">
        <v>82</v>
      </c>
      <c r="E142" s="28" t="s">
        <v>82</v>
      </c>
      <c r="F142" s="28" t="s">
        <v>82</v>
      </c>
      <c r="G142" s="246">
        <f>SUM(G141:G141)</f>
        <v>71797.55</v>
      </c>
      <c r="H142" s="39"/>
      <c r="I142" s="88"/>
      <c r="J142"/>
    </row>
    <row r="143" spans="1:10" ht="18" customHeight="1" x14ac:dyDescent="0.25">
      <c r="B143" s="462" t="s">
        <v>142</v>
      </c>
      <c r="C143" s="462"/>
      <c r="D143" s="462"/>
      <c r="E143" s="462"/>
      <c r="F143" s="462"/>
      <c r="G143" s="462"/>
      <c r="H143" s="462"/>
      <c r="I143" s="52"/>
      <c r="J143"/>
    </row>
    <row r="144" spans="1:10" ht="18" customHeight="1" x14ac:dyDescent="0.25">
      <c r="B144" s="53"/>
      <c r="C144" s="53"/>
      <c r="D144" s="53"/>
      <c r="E144" s="53"/>
      <c r="F144" s="53"/>
      <c r="G144" s="53"/>
      <c r="H144" s="53"/>
      <c r="I144" s="52"/>
      <c r="J144"/>
    </row>
    <row r="145" spans="1:10" ht="13.5" customHeight="1" x14ac:dyDescent="0.25">
      <c r="A145" s="120"/>
      <c r="B145" s="119"/>
      <c r="C145" s="119"/>
      <c r="D145" s="119"/>
      <c r="E145" s="119"/>
      <c r="F145" s="119"/>
      <c r="H145" s="20" t="s">
        <v>207</v>
      </c>
      <c r="J145"/>
    </row>
    <row r="146" spans="1:10" ht="15.75" customHeight="1" x14ac:dyDescent="0.25">
      <c r="B146" s="450" t="s">
        <v>55</v>
      </c>
      <c r="C146" s="450" t="s">
        <v>22</v>
      </c>
      <c r="D146" s="450" t="s">
        <v>30</v>
      </c>
      <c r="E146" s="450" t="s">
        <v>51</v>
      </c>
      <c r="F146" s="450" t="s">
        <v>31</v>
      </c>
      <c r="G146" s="450" t="s">
        <v>134</v>
      </c>
      <c r="H146" s="450" t="s">
        <v>42</v>
      </c>
      <c r="I146" s="49"/>
      <c r="J146"/>
    </row>
    <row r="147" spans="1:10" ht="15.75" customHeight="1" x14ac:dyDescent="0.25">
      <c r="B147" s="450"/>
      <c r="C147" s="450"/>
      <c r="D147" s="450"/>
      <c r="E147" s="450"/>
      <c r="F147" s="450"/>
      <c r="G147" s="450"/>
      <c r="H147" s="450"/>
      <c r="I147" s="49"/>
      <c r="J147"/>
    </row>
    <row r="148" spans="1:10" ht="15" x14ac:dyDescent="0.25">
      <c r="B148" s="121">
        <v>1</v>
      </c>
      <c r="C148" s="121">
        <v>2</v>
      </c>
      <c r="D148" s="121">
        <v>3</v>
      </c>
      <c r="E148" s="121">
        <v>4</v>
      </c>
      <c r="F148" s="121">
        <v>5</v>
      </c>
      <c r="G148" s="121">
        <v>6</v>
      </c>
      <c r="H148" s="121">
        <v>7</v>
      </c>
      <c r="I148" s="50"/>
      <c r="J148"/>
    </row>
    <row r="149" spans="1:10" ht="39" customHeight="1" x14ac:dyDescent="0.25">
      <c r="B149" s="122">
        <v>1</v>
      </c>
      <c r="C149" s="123" t="s">
        <v>170</v>
      </c>
      <c r="D149" s="89"/>
      <c r="E149" s="83"/>
      <c r="F149" s="83"/>
      <c r="G149" s="83">
        <v>1683952.96</v>
      </c>
      <c r="H149" s="140"/>
      <c r="I149" s="49"/>
      <c r="J149"/>
    </row>
    <row r="150" spans="1:10" ht="39" customHeight="1" x14ac:dyDescent="0.25">
      <c r="B150" s="232">
        <v>2</v>
      </c>
      <c r="C150" s="233" t="s">
        <v>239</v>
      </c>
      <c r="D150" s="89"/>
      <c r="E150" s="83"/>
      <c r="F150" s="83"/>
      <c r="G150" s="83">
        <v>1265607.5</v>
      </c>
      <c r="H150" s="140"/>
      <c r="I150" s="49"/>
      <c r="J150"/>
    </row>
    <row r="151" spans="1:10" ht="39" customHeight="1" x14ac:dyDescent="0.25">
      <c r="B151" s="175">
        <v>3</v>
      </c>
      <c r="C151" s="176" t="s">
        <v>240</v>
      </c>
      <c r="D151" s="89"/>
      <c r="E151" s="83"/>
      <c r="F151" s="83"/>
      <c r="G151" s="83">
        <v>185642</v>
      </c>
      <c r="H151" s="140"/>
      <c r="I151" s="49"/>
      <c r="J151"/>
    </row>
    <row r="152" spans="1:10" ht="15.6" customHeight="1" x14ac:dyDescent="0.2">
      <c r="B152" s="458" t="s">
        <v>9</v>
      </c>
      <c r="C152" s="459"/>
      <c r="D152" s="122" t="s">
        <v>82</v>
      </c>
      <c r="E152" s="122" t="s">
        <v>82</v>
      </c>
      <c r="F152" s="122" t="s">
        <v>82</v>
      </c>
      <c r="G152" s="246">
        <f>SUM(G149:G151)-0.01</f>
        <v>3135202.45</v>
      </c>
      <c r="H152" s="39"/>
      <c r="I152" s="88"/>
      <c r="J152" s="85"/>
    </row>
    <row r="153" spans="1:10" ht="18" customHeight="1" x14ac:dyDescent="0.2">
      <c r="B153" s="462" t="s">
        <v>142</v>
      </c>
      <c r="C153" s="462"/>
      <c r="D153" s="462"/>
      <c r="E153" s="462"/>
      <c r="F153" s="462"/>
      <c r="G153" s="462"/>
      <c r="H153" s="462"/>
      <c r="I153" s="52"/>
    </row>
    <row r="154" spans="1:10" ht="18" customHeight="1" x14ac:dyDescent="0.2">
      <c r="B154" s="53"/>
      <c r="C154" s="53"/>
      <c r="D154" s="53"/>
      <c r="E154" s="53"/>
      <c r="F154" s="53"/>
      <c r="G154" s="53"/>
      <c r="H154" s="53"/>
      <c r="I154" s="52"/>
    </row>
    <row r="155" spans="1:10" ht="18" x14ac:dyDescent="0.2">
      <c r="A155" s="436" t="s">
        <v>122</v>
      </c>
      <c r="B155" s="436"/>
      <c r="C155" s="436"/>
      <c r="D155" s="436"/>
      <c r="E155" s="436"/>
      <c r="F155" s="436"/>
      <c r="G155" s="436"/>
      <c r="H155" s="436"/>
      <c r="I155" s="436"/>
    </row>
    <row r="156" spans="1:10" ht="18" x14ac:dyDescent="0.2">
      <c r="B156" s="16"/>
      <c r="C156" s="16"/>
    </row>
    <row r="157" spans="1:10" x14ac:dyDescent="0.2">
      <c r="B157" s="450" t="s">
        <v>55</v>
      </c>
      <c r="C157" s="450" t="s">
        <v>22</v>
      </c>
      <c r="D157" s="450" t="s">
        <v>32</v>
      </c>
      <c r="E157" s="450" t="s">
        <v>33</v>
      </c>
      <c r="F157" s="450" t="s">
        <v>34</v>
      </c>
      <c r="G157" s="472" t="s">
        <v>42</v>
      </c>
    </row>
    <row r="158" spans="1:10" x14ac:dyDescent="0.2">
      <c r="B158" s="450"/>
      <c r="C158" s="450"/>
      <c r="D158" s="450"/>
      <c r="E158" s="450"/>
      <c r="F158" s="450"/>
      <c r="G158" s="472"/>
    </row>
    <row r="159" spans="1:10" x14ac:dyDescent="0.2">
      <c r="B159" s="29">
        <v>1</v>
      </c>
      <c r="C159" s="29">
        <v>2</v>
      </c>
      <c r="D159" s="29">
        <v>3</v>
      </c>
      <c r="E159" s="29">
        <v>4</v>
      </c>
      <c r="F159" s="29">
        <v>5</v>
      </c>
      <c r="G159" s="57">
        <v>6</v>
      </c>
    </row>
    <row r="160" spans="1:10" ht="15" x14ac:dyDescent="0.2">
      <c r="B160" s="28"/>
      <c r="C160" s="28"/>
      <c r="D160" s="28"/>
      <c r="E160" s="28"/>
      <c r="F160" s="28"/>
      <c r="G160" s="8"/>
    </row>
    <row r="161" spans="1:11" ht="15" x14ac:dyDescent="0.2">
      <c r="B161" s="467" t="s">
        <v>9</v>
      </c>
      <c r="C161" s="468"/>
      <c r="D161" s="28" t="s">
        <v>41</v>
      </c>
      <c r="E161" s="28" t="s">
        <v>10</v>
      </c>
      <c r="F161" s="28"/>
      <c r="G161" s="28" t="s">
        <v>10</v>
      </c>
    </row>
    <row r="162" spans="1:11" ht="15" x14ac:dyDescent="0.2">
      <c r="B162" s="54"/>
      <c r="C162" s="54"/>
      <c r="D162" s="54"/>
      <c r="E162" s="55"/>
      <c r="F162" s="55"/>
      <c r="G162" s="55"/>
    </row>
    <row r="163" spans="1:11" ht="18" x14ac:dyDescent="0.2">
      <c r="A163" s="436" t="s">
        <v>123</v>
      </c>
      <c r="B163" s="436"/>
      <c r="C163" s="436"/>
      <c r="D163" s="436"/>
      <c r="E163" s="436"/>
      <c r="F163" s="436"/>
      <c r="G163" s="436"/>
      <c r="H163" s="436"/>
      <c r="I163" s="436"/>
    </row>
    <row r="164" spans="1:11" ht="18" x14ac:dyDescent="0.2">
      <c r="A164" s="3"/>
      <c r="B164" s="3"/>
      <c r="C164" s="3"/>
      <c r="D164" s="3"/>
      <c r="E164" s="3"/>
      <c r="H164" s="20" t="s">
        <v>69</v>
      </c>
    </row>
    <row r="165" spans="1:11" ht="21.75" customHeight="1" x14ac:dyDescent="0.2">
      <c r="B165" s="450" t="s">
        <v>55</v>
      </c>
      <c r="C165" s="450" t="s">
        <v>5</v>
      </c>
      <c r="D165" s="450"/>
      <c r="E165" s="490" t="s">
        <v>35</v>
      </c>
      <c r="F165" s="448" t="s">
        <v>49</v>
      </c>
      <c r="G165" s="448" t="s">
        <v>36</v>
      </c>
      <c r="H165" s="448" t="s">
        <v>50</v>
      </c>
    </row>
    <row r="166" spans="1:11" ht="21.75" customHeight="1" x14ac:dyDescent="0.2">
      <c r="B166" s="450"/>
      <c r="C166" s="450"/>
      <c r="D166" s="450"/>
      <c r="E166" s="491"/>
      <c r="F166" s="449"/>
      <c r="G166" s="449"/>
      <c r="H166" s="449"/>
    </row>
    <row r="167" spans="1:11" ht="15" customHeight="1" x14ac:dyDescent="0.2">
      <c r="B167" s="58">
        <v>1</v>
      </c>
      <c r="C167" s="462">
        <v>2</v>
      </c>
      <c r="D167" s="462"/>
      <c r="E167" s="29">
        <v>3</v>
      </c>
      <c r="F167" s="29">
        <v>4</v>
      </c>
      <c r="G167" s="29">
        <v>5</v>
      </c>
      <c r="H167" s="29">
        <v>6</v>
      </c>
      <c r="I167" s="50"/>
    </row>
    <row r="168" spans="1:11" ht="34.5" customHeight="1" x14ac:dyDescent="0.2">
      <c r="B168" s="38">
        <v>1</v>
      </c>
      <c r="C168" s="451" t="s">
        <v>147</v>
      </c>
      <c r="D168" s="452"/>
      <c r="E168" s="63" t="s">
        <v>146</v>
      </c>
      <c r="F168" s="144">
        <v>1</v>
      </c>
      <c r="G168" s="250">
        <v>6182.47</v>
      </c>
      <c r="H168" s="138"/>
      <c r="I168" s="49"/>
      <c r="J168" s="143"/>
    </row>
    <row r="169" spans="1:11" ht="34.5" customHeight="1" x14ac:dyDescent="0.2">
      <c r="B169" s="177">
        <v>2</v>
      </c>
      <c r="C169" s="469" t="s">
        <v>148</v>
      </c>
      <c r="D169" s="469"/>
      <c r="E169" s="63" t="s">
        <v>145</v>
      </c>
      <c r="F169" s="90">
        <v>1</v>
      </c>
      <c r="G169" s="250">
        <v>26960</v>
      </c>
      <c r="H169" s="138"/>
      <c r="I169" s="49"/>
      <c r="K169" s="2"/>
    </row>
    <row r="170" spans="1:11" ht="34.5" customHeight="1" x14ac:dyDescent="0.2">
      <c r="B170" s="326">
        <v>3</v>
      </c>
      <c r="C170" s="469" t="s">
        <v>153</v>
      </c>
      <c r="D170" s="469"/>
      <c r="E170" s="63" t="s">
        <v>243</v>
      </c>
      <c r="F170" s="90">
        <v>1</v>
      </c>
      <c r="G170" s="250">
        <v>56731.519999999997</v>
      </c>
      <c r="H170" s="138"/>
      <c r="I170" s="49"/>
      <c r="K170" s="2"/>
    </row>
    <row r="171" spans="1:11" ht="34.5" customHeight="1" x14ac:dyDescent="0.2">
      <c r="B171" s="326">
        <v>4</v>
      </c>
      <c r="C171" s="451" t="s">
        <v>156</v>
      </c>
      <c r="D171" s="452"/>
      <c r="E171" s="63" t="s">
        <v>157</v>
      </c>
      <c r="F171" s="90">
        <v>1</v>
      </c>
      <c r="G171" s="250">
        <v>57155.199999999997</v>
      </c>
      <c r="H171" s="138"/>
      <c r="I171" s="49"/>
    </row>
    <row r="172" spans="1:11" ht="34.5" customHeight="1" x14ac:dyDescent="0.2">
      <c r="B172" s="326">
        <v>5</v>
      </c>
      <c r="C172" s="451" t="s">
        <v>227</v>
      </c>
      <c r="D172" s="452"/>
      <c r="E172" s="63"/>
      <c r="F172" s="90">
        <v>1</v>
      </c>
      <c r="G172" s="250">
        <v>19831.22</v>
      </c>
      <c r="H172" s="141"/>
      <c r="I172" s="49"/>
    </row>
    <row r="173" spans="1:11" ht="34.5" customHeight="1" x14ac:dyDescent="0.2">
      <c r="B173" s="326">
        <v>6</v>
      </c>
      <c r="C173" s="451" t="s">
        <v>154</v>
      </c>
      <c r="D173" s="452"/>
      <c r="E173" s="63"/>
      <c r="F173" s="90">
        <v>1</v>
      </c>
      <c r="G173" s="250">
        <v>15155.69</v>
      </c>
      <c r="H173" s="138"/>
      <c r="I173" s="49"/>
    </row>
    <row r="174" spans="1:11" ht="34.5" customHeight="1" x14ac:dyDescent="0.2">
      <c r="B174" s="326">
        <v>7</v>
      </c>
      <c r="C174" s="451" t="s">
        <v>218</v>
      </c>
      <c r="D174" s="452"/>
      <c r="E174" s="63"/>
      <c r="F174" s="90">
        <v>1</v>
      </c>
      <c r="G174" s="250">
        <v>19286.240000000002</v>
      </c>
      <c r="H174" s="138"/>
      <c r="I174" s="49"/>
    </row>
    <row r="175" spans="1:11" s="268" customFormat="1" ht="34.5" customHeight="1" x14ac:dyDescent="0.2">
      <c r="B175" s="326">
        <v>8</v>
      </c>
      <c r="C175" s="451" t="s">
        <v>158</v>
      </c>
      <c r="D175" s="452"/>
      <c r="E175" s="63" t="s">
        <v>159</v>
      </c>
      <c r="F175" s="90">
        <v>1</v>
      </c>
      <c r="G175" s="278">
        <v>5827.83</v>
      </c>
      <c r="H175" s="259"/>
      <c r="I175" s="49"/>
      <c r="K175" s="114"/>
    </row>
    <row r="176" spans="1:11" ht="34.5" customHeight="1" x14ac:dyDescent="0.2">
      <c r="B176" s="326">
        <v>9</v>
      </c>
      <c r="C176" s="451" t="s">
        <v>214</v>
      </c>
      <c r="D176" s="452"/>
      <c r="E176" s="63"/>
      <c r="F176" s="90">
        <v>1</v>
      </c>
      <c r="G176" s="250"/>
      <c r="H176" s="163" t="s">
        <v>164</v>
      </c>
      <c r="I176" s="76"/>
      <c r="J176" s="143"/>
    </row>
    <row r="177" spans="1:11" ht="34.5" customHeight="1" x14ac:dyDescent="0.2">
      <c r="B177" s="326">
        <v>10</v>
      </c>
      <c r="C177" s="451" t="s">
        <v>224</v>
      </c>
      <c r="D177" s="452"/>
      <c r="E177" s="63"/>
      <c r="F177" s="90">
        <v>1</v>
      </c>
      <c r="G177" s="250"/>
      <c r="H177" s="163" t="s">
        <v>164</v>
      </c>
      <c r="I177" s="76"/>
      <c r="J177" s="143"/>
    </row>
    <row r="178" spans="1:11" ht="15.75" customHeight="1" x14ac:dyDescent="0.2">
      <c r="B178" s="460" t="s">
        <v>9</v>
      </c>
      <c r="C178" s="466"/>
      <c r="D178" s="461"/>
      <c r="E178" s="28" t="s">
        <v>10</v>
      </c>
      <c r="F178" s="28" t="s">
        <v>10</v>
      </c>
      <c r="G178" s="243">
        <f>SUM(G168:G177)</f>
        <v>207130.16999999998</v>
      </c>
      <c r="H178" s="64"/>
    </row>
    <row r="179" spans="1:11" ht="14.45" customHeight="1" x14ac:dyDescent="0.2">
      <c r="B179" s="16"/>
      <c r="C179" s="16"/>
      <c r="G179" s="270"/>
      <c r="I179" s="49"/>
    </row>
    <row r="180" spans="1:11" ht="18" x14ac:dyDescent="0.2">
      <c r="B180" s="72"/>
      <c r="C180" s="471" t="s">
        <v>160</v>
      </c>
      <c r="D180" s="471"/>
      <c r="E180" s="471"/>
      <c r="F180" s="471"/>
      <c r="G180" s="471"/>
      <c r="H180" s="210"/>
      <c r="I180" s="49"/>
    </row>
    <row r="181" spans="1:11" ht="18" x14ac:dyDescent="0.2">
      <c r="B181" s="74"/>
      <c r="C181" s="75"/>
      <c r="D181" s="75"/>
      <c r="E181" s="75"/>
      <c r="F181" s="75"/>
      <c r="G181" s="20" t="s">
        <v>70</v>
      </c>
      <c r="H181" s="73"/>
      <c r="I181" s="49"/>
    </row>
    <row r="182" spans="1:11" ht="18" x14ac:dyDescent="0.2">
      <c r="B182" s="74"/>
      <c r="C182" s="75"/>
      <c r="D182" s="75"/>
      <c r="E182" s="75"/>
      <c r="F182" s="75"/>
      <c r="G182" s="20"/>
      <c r="H182" s="73"/>
      <c r="I182" s="49"/>
    </row>
    <row r="183" spans="1:11" ht="18" customHeight="1" x14ac:dyDescent="0.2">
      <c r="B183" s="450" t="s">
        <v>55</v>
      </c>
      <c r="C183" s="450" t="s">
        <v>5</v>
      </c>
      <c r="D183" s="450"/>
      <c r="E183" s="470" t="s">
        <v>54</v>
      </c>
      <c r="F183" s="470" t="s">
        <v>37</v>
      </c>
      <c r="G183" s="470" t="s">
        <v>42</v>
      </c>
      <c r="I183" s="49"/>
    </row>
    <row r="184" spans="1:11" ht="18" customHeight="1" x14ac:dyDescent="0.2">
      <c r="B184" s="450"/>
      <c r="C184" s="450"/>
      <c r="D184" s="450"/>
      <c r="E184" s="470"/>
      <c r="F184" s="470"/>
      <c r="G184" s="470"/>
      <c r="H184" s="49"/>
      <c r="I184" s="49"/>
    </row>
    <row r="185" spans="1:11" x14ac:dyDescent="0.2">
      <c r="B185" s="29">
        <v>1</v>
      </c>
      <c r="C185" s="462">
        <v>2</v>
      </c>
      <c r="D185" s="462"/>
      <c r="E185" s="29">
        <v>3</v>
      </c>
      <c r="F185" s="29">
        <v>4</v>
      </c>
      <c r="G185" s="29">
        <v>5</v>
      </c>
      <c r="H185" s="50"/>
      <c r="I185" s="49"/>
    </row>
    <row r="186" spans="1:11" ht="35.25" customHeight="1" x14ac:dyDescent="0.2">
      <c r="B186" s="78">
        <v>1</v>
      </c>
      <c r="C186" s="451" t="s">
        <v>169</v>
      </c>
      <c r="D186" s="452"/>
      <c r="E186" s="142">
        <v>1</v>
      </c>
      <c r="F186" s="250">
        <v>33695.129999999997</v>
      </c>
      <c r="G186" s="141"/>
      <c r="H186" s="59"/>
      <c r="I186" s="306"/>
    </row>
    <row r="187" spans="1:11" ht="35.25" customHeight="1" x14ac:dyDescent="0.2">
      <c r="B187" s="220">
        <v>2</v>
      </c>
      <c r="C187" s="451" t="s">
        <v>162</v>
      </c>
      <c r="D187" s="452"/>
      <c r="E187" s="142">
        <v>1</v>
      </c>
      <c r="F187" s="250">
        <v>38094</v>
      </c>
      <c r="G187" s="141"/>
      <c r="H187" s="59"/>
      <c r="I187" s="143"/>
    </row>
    <row r="188" spans="1:11" ht="35.25" customHeight="1" x14ac:dyDescent="0.2">
      <c r="B188" s="231">
        <v>3</v>
      </c>
      <c r="C188" s="451" t="s">
        <v>211</v>
      </c>
      <c r="D188" s="452"/>
      <c r="E188" s="181">
        <v>1</v>
      </c>
      <c r="F188" s="250">
        <v>19487.79</v>
      </c>
      <c r="G188" s="141"/>
      <c r="H188" s="59"/>
      <c r="I188" s="52"/>
    </row>
    <row r="189" spans="1:11" ht="35.25" customHeight="1" x14ac:dyDescent="0.2">
      <c r="B189" s="231">
        <v>4</v>
      </c>
      <c r="C189" s="451" t="s">
        <v>210</v>
      </c>
      <c r="D189" s="452"/>
      <c r="E189" s="142">
        <v>1</v>
      </c>
      <c r="F189" s="250">
        <f>1625235.6-56026.63-10281.57</f>
        <v>1558927.4000000001</v>
      </c>
      <c r="G189" s="141"/>
      <c r="H189" s="59"/>
      <c r="K189" s="114">
        <v>338100</v>
      </c>
    </row>
    <row r="190" spans="1:11" ht="35.25" customHeight="1" x14ac:dyDescent="0.2">
      <c r="A190" s="162"/>
      <c r="B190" s="231">
        <v>5</v>
      </c>
      <c r="C190" s="451" t="s">
        <v>229</v>
      </c>
      <c r="D190" s="452"/>
      <c r="E190" s="181">
        <v>1</v>
      </c>
      <c r="F190" s="250">
        <v>104919.74</v>
      </c>
      <c r="G190" s="141"/>
      <c r="H190" s="59"/>
      <c r="I190" s="162"/>
    </row>
    <row r="191" spans="1:11" ht="35.25" customHeight="1" x14ac:dyDescent="0.2">
      <c r="A191" s="77"/>
      <c r="B191" s="231">
        <v>6</v>
      </c>
      <c r="C191" s="451" t="s">
        <v>298</v>
      </c>
      <c r="D191" s="452"/>
      <c r="E191" s="142">
        <v>1</v>
      </c>
      <c r="F191" s="250"/>
      <c r="G191" s="141"/>
      <c r="H191" s="59"/>
      <c r="I191" s="77"/>
    </row>
    <row r="192" spans="1:11" ht="15" customHeight="1" x14ac:dyDescent="0.2">
      <c r="B192" s="201" t="s">
        <v>9</v>
      </c>
      <c r="C192" s="203"/>
      <c r="D192" s="202"/>
      <c r="E192" s="200" t="s">
        <v>10</v>
      </c>
      <c r="F192" s="245">
        <f>SUM(F186:F191)</f>
        <v>1755124.06</v>
      </c>
      <c r="G192" s="200" t="s">
        <v>10</v>
      </c>
      <c r="H192" s="59"/>
    </row>
    <row r="193" spans="2:11" ht="14.45" customHeight="1" x14ac:dyDescent="0.2">
      <c r="B193" s="71"/>
      <c r="C193" s="71"/>
      <c r="D193" s="71"/>
      <c r="E193" s="71"/>
      <c r="F193" s="71"/>
      <c r="G193" s="71"/>
      <c r="H193" s="71"/>
    </row>
    <row r="194" spans="2:11" ht="18" x14ac:dyDescent="0.2">
      <c r="B194" s="3"/>
      <c r="C194" s="3"/>
      <c r="D194" s="3"/>
      <c r="E194" s="3"/>
      <c r="F194" s="300"/>
      <c r="G194" s="20" t="s">
        <v>71</v>
      </c>
    </row>
    <row r="195" spans="2:11" ht="18" x14ac:dyDescent="0.2">
      <c r="B195" s="3"/>
      <c r="C195" s="3"/>
      <c r="D195" s="2" t="s">
        <v>163</v>
      </c>
    </row>
    <row r="196" spans="2:11" x14ac:dyDescent="0.2">
      <c r="B196" s="450" t="s">
        <v>55</v>
      </c>
      <c r="C196" s="450" t="s">
        <v>5</v>
      </c>
      <c r="D196" s="448" t="s">
        <v>48</v>
      </c>
      <c r="E196" s="448" t="s">
        <v>38</v>
      </c>
      <c r="F196" s="448" t="s">
        <v>39</v>
      </c>
      <c r="G196" s="450" t="s">
        <v>53</v>
      </c>
    </row>
    <row r="197" spans="2:11" x14ac:dyDescent="0.2">
      <c r="B197" s="450"/>
      <c r="C197" s="450"/>
      <c r="D197" s="449"/>
      <c r="E197" s="449"/>
      <c r="F197" s="449"/>
      <c r="G197" s="450"/>
    </row>
    <row r="198" spans="2:11" ht="15.75" customHeight="1" x14ac:dyDescent="0.2">
      <c r="B198" s="29">
        <v>1</v>
      </c>
      <c r="C198" s="29">
        <v>2</v>
      </c>
      <c r="D198" s="29">
        <v>3</v>
      </c>
      <c r="E198" s="29">
        <v>4</v>
      </c>
      <c r="F198" s="29">
        <v>5</v>
      </c>
      <c r="G198" s="29">
        <v>6</v>
      </c>
      <c r="H198" s="60"/>
    </row>
    <row r="199" spans="2:11" ht="31.5" customHeight="1" x14ac:dyDescent="0.3">
      <c r="B199" s="28">
        <v>1</v>
      </c>
      <c r="C199" s="252" t="s">
        <v>369</v>
      </c>
      <c r="D199" s="251"/>
      <c r="E199" s="251"/>
      <c r="F199" s="251">
        <v>51000</v>
      </c>
      <c r="G199" s="253" t="s">
        <v>230</v>
      </c>
      <c r="H199" s="70"/>
      <c r="I199" s="187"/>
    </row>
    <row r="200" spans="2:11" s="268" customFormat="1" ht="31.5" customHeight="1" x14ac:dyDescent="0.3">
      <c r="B200" s="396">
        <v>2</v>
      </c>
      <c r="C200" s="397" t="s">
        <v>370</v>
      </c>
      <c r="D200" s="251"/>
      <c r="E200" s="251"/>
      <c r="F200" s="251">
        <v>56026.63</v>
      </c>
      <c r="G200" s="253" t="s">
        <v>174</v>
      </c>
      <c r="H200" s="70"/>
      <c r="I200" s="187"/>
      <c r="K200" s="114"/>
    </row>
    <row r="201" spans="2:11" ht="20.25" x14ac:dyDescent="0.3">
      <c r="B201" s="460" t="s">
        <v>9</v>
      </c>
      <c r="C201" s="461"/>
      <c r="D201" s="137" t="s">
        <v>41</v>
      </c>
      <c r="E201" s="137" t="s">
        <v>41</v>
      </c>
      <c r="F201" s="245">
        <f>SUM(F199:F200)</f>
        <v>107026.63</v>
      </c>
      <c r="G201" s="139" t="s">
        <v>41</v>
      </c>
      <c r="H201" s="193"/>
      <c r="I201" s="61"/>
      <c r="J201" s="62"/>
    </row>
    <row r="202" spans="2:11" ht="15" customHeight="1" x14ac:dyDescent="0.2">
      <c r="B202" s="492" t="s">
        <v>141</v>
      </c>
      <c r="C202" s="493"/>
      <c r="D202" s="493"/>
      <c r="E202" s="493"/>
      <c r="F202" s="493"/>
      <c r="G202" s="494"/>
      <c r="H202" s="33"/>
    </row>
    <row r="203" spans="2:11" s="268" customFormat="1" ht="15" customHeight="1" x14ac:dyDescent="0.2">
      <c r="B203" s="48"/>
      <c r="C203" s="48"/>
      <c r="D203" s="48"/>
      <c r="E203" s="48"/>
      <c r="F203" s="48"/>
      <c r="G203" s="48"/>
      <c r="H203" s="33"/>
      <c r="K203" s="114"/>
    </row>
    <row r="204" spans="2:11" ht="15" customHeight="1" x14ac:dyDescent="0.2">
      <c r="B204" s="33"/>
      <c r="C204" s="33"/>
      <c r="D204" s="33"/>
      <c r="E204" s="33"/>
      <c r="F204" s="33"/>
      <c r="G204" s="33"/>
      <c r="H204" s="33"/>
    </row>
    <row r="205" spans="2:11" ht="17.45" customHeight="1" x14ac:dyDescent="0.2">
      <c r="B205" s="489" t="s">
        <v>126</v>
      </c>
      <c r="C205" s="489"/>
      <c r="D205" s="489"/>
      <c r="E205" s="489"/>
      <c r="F205" s="489"/>
      <c r="G205" s="489"/>
      <c r="H205" s="489"/>
      <c r="I205" s="61">
        <f>I23+G42+G51+H68+F90+G125+G142+G152+G178+F192+F201+F113</f>
        <v>44821000</v>
      </c>
    </row>
    <row r="206" spans="2:11" ht="15" customHeight="1" x14ac:dyDescent="0.2">
      <c r="B206" s="489"/>
      <c r="C206" s="489"/>
      <c r="D206" s="489"/>
      <c r="E206" s="489"/>
      <c r="F206" s="489"/>
      <c r="G206" s="489"/>
      <c r="H206" s="489"/>
      <c r="I206" s="99">
        <f>D219-I205</f>
        <v>0</v>
      </c>
    </row>
    <row r="207" spans="2:11" ht="15" customHeight="1" x14ac:dyDescent="0.2">
      <c r="I207" s="99"/>
    </row>
    <row r="208" spans="2:11" x14ac:dyDescent="0.2">
      <c r="B208" s="489" t="s">
        <v>130</v>
      </c>
      <c r="C208" s="489"/>
      <c r="D208" s="489"/>
      <c r="E208" s="489"/>
      <c r="F208" s="489"/>
      <c r="G208" s="489"/>
      <c r="H208" s="489"/>
    </row>
    <row r="209" spans="2:9" x14ac:dyDescent="0.2">
      <c r="B209" s="489"/>
      <c r="C209" s="489"/>
      <c r="D209" s="489"/>
      <c r="E209" s="489"/>
      <c r="F209" s="489"/>
      <c r="G209" s="489"/>
      <c r="H209" s="489"/>
      <c r="I209" s="99">
        <f>I205+ПОУ!I299+пожертвования!I173+ЦС!G196</f>
        <v>75214647.780000001</v>
      </c>
    </row>
    <row r="210" spans="2:9" ht="46.5" customHeight="1" x14ac:dyDescent="0.2"/>
    <row r="212" spans="2:9" ht="15" x14ac:dyDescent="0.2">
      <c r="D212" s="377" t="s">
        <v>357</v>
      </c>
    </row>
    <row r="214" spans="2:9" x14ac:dyDescent="0.2">
      <c r="C214" s="2" t="s">
        <v>165</v>
      </c>
      <c r="D214" s="85">
        <v>4208000</v>
      </c>
      <c r="E214" s="85">
        <f>F90+F113+G125+G178-G176-G177+F192-F191+F199</f>
        <v>4151973.3699999996</v>
      </c>
      <c r="F214" s="85">
        <f>D214-E214+E221</f>
        <v>56026.630000000354</v>
      </c>
      <c r="I214" s="85"/>
    </row>
    <row r="215" spans="2:9" x14ac:dyDescent="0.2">
      <c r="C215" s="2" t="s">
        <v>212</v>
      </c>
      <c r="D215" s="85">
        <f>7573000+29833000</f>
        <v>37406000</v>
      </c>
      <c r="E215" s="85">
        <f>I23+H68+G51</f>
        <v>37406000</v>
      </c>
      <c r="F215" s="85">
        <f t="shared" ref="F215:F218" si="0">D215-E215</f>
        <v>0</v>
      </c>
      <c r="G215" s="20"/>
      <c r="I215" s="85"/>
    </row>
    <row r="216" spans="2:9" x14ac:dyDescent="0.2">
      <c r="C216" s="2" t="s">
        <v>166</v>
      </c>
      <c r="D216" s="85">
        <v>3207000</v>
      </c>
      <c r="E216" s="85">
        <f>G142+G152</f>
        <v>3207000</v>
      </c>
      <c r="F216" s="85">
        <f t="shared" si="0"/>
        <v>0</v>
      </c>
      <c r="I216" s="85"/>
    </row>
    <row r="217" spans="2:9" x14ac:dyDescent="0.2">
      <c r="C217" s="2" t="s">
        <v>167</v>
      </c>
      <c r="D217" s="85">
        <v>0</v>
      </c>
      <c r="E217" s="85">
        <f>F191</f>
        <v>0</v>
      </c>
      <c r="F217" s="85">
        <f t="shared" si="0"/>
        <v>0</v>
      </c>
    </row>
    <row r="218" spans="2:9" x14ac:dyDescent="0.2">
      <c r="C218" s="2" t="s">
        <v>168</v>
      </c>
      <c r="D218" s="85">
        <v>0</v>
      </c>
      <c r="E218" s="85">
        <v>0</v>
      </c>
      <c r="F218" s="270">
        <f t="shared" si="0"/>
        <v>0</v>
      </c>
    </row>
    <row r="219" spans="2:9" x14ac:dyDescent="0.2">
      <c r="D219" s="247">
        <f>SUM(D214:D218)</f>
        <v>44821000</v>
      </c>
      <c r="E219" s="247">
        <f>SUM(E214:E218)</f>
        <v>44764973.369999997</v>
      </c>
      <c r="F219" s="247">
        <f>SUM(F214:F218)</f>
        <v>56026.630000000354</v>
      </c>
    </row>
    <row r="222" spans="2:9" x14ac:dyDescent="0.2">
      <c r="E222" s="270"/>
    </row>
  </sheetData>
  <mergeCells count="186">
    <mergeCell ref="B208:H209"/>
    <mergeCell ref="C130:D130"/>
    <mergeCell ref="B134:H134"/>
    <mergeCell ref="B133:D133"/>
    <mergeCell ref="A136:I136"/>
    <mergeCell ref="B142:C142"/>
    <mergeCell ref="A155:I155"/>
    <mergeCell ref="A163:I163"/>
    <mergeCell ref="C185:D185"/>
    <mergeCell ref="G165:G166"/>
    <mergeCell ref="E165:E166"/>
    <mergeCell ref="C157:C158"/>
    <mergeCell ref="D157:D158"/>
    <mergeCell ref="E157:E158"/>
    <mergeCell ref="F157:F158"/>
    <mergeCell ref="G138:G139"/>
    <mergeCell ref="F196:F197"/>
    <mergeCell ref="B205:H206"/>
    <mergeCell ref="B202:G202"/>
    <mergeCell ref="C196:C197"/>
    <mergeCell ref="B183:B184"/>
    <mergeCell ref="C191:D191"/>
    <mergeCell ref="C172:D172"/>
    <mergeCell ref="C188:D188"/>
    <mergeCell ref="B16:F16"/>
    <mergeCell ref="E17:F17"/>
    <mergeCell ref="E18:F18"/>
    <mergeCell ref="G16:H16"/>
    <mergeCell ref="G17:H17"/>
    <mergeCell ref="G18:H18"/>
    <mergeCell ref="B17:D17"/>
    <mergeCell ref="H74:H75"/>
    <mergeCell ref="C74:E75"/>
    <mergeCell ref="B45:D45"/>
    <mergeCell ref="B47:B48"/>
    <mergeCell ref="C47:C48"/>
    <mergeCell ref="D47:D48"/>
    <mergeCell ref="E47:E48"/>
    <mergeCell ref="F47:F48"/>
    <mergeCell ref="G47:G48"/>
    <mergeCell ref="B51:C51"/>
    <mergeCell ref="B52:G52"/>
    <mergeCell ref="F38:F39"/>
    <mergeCell ref="G74:G75"/>
    <mergeCell ref="D38:D39"/>
    <mergeCell ref="E38:E39"/>
    <mergeCell ref="B18:D18"/>
    <mergeCell ref="A35:I35"/>
    <mergeCell ref="B83:D83"/>
    <mergeCell ref="D98:D99"/>
    <mergeCell ref="E98:E99"/>
    <mergeCell ref="C109:C110"/>
    <mergeCell ref="B114:F114"/>
    <mergeCell ref="B121:D121"/>
    <mergeCell ref="B118:D118"/>
    <mergeCell ref="C85:C86"/>
    <mergeCell ref="B138:B139"/>
    <mergeCell ref="A116:I116"/>
    <mergeCell ref="D85:D86"/>
    <mergeCell ref="A93:I93"/>
    <mergeCell ref="B91:F91"/>
    <mergeCell ref="B95:D95"/>
    <mergeCell ref="G109:G110"/>
    <mergeCell ref="B106:D106"/>
    <mergeCell ref="B103:F103"/>
    <mergeCell ref="C98:C99"/>
    <mergeCell ref="F98:F99"/>
    <mergeCell ref="A105:I105"/>
    <mergeCell ref="G98:G99"/>
    <mergeCell ref="F183:F184"/>
    <mergeCell ref="C190:D190"/>
    <mergeCell ref="C174:D174"/>
    <mergeCell ref="C183:D184"/>
    <mergeCell ref="C175:D175"/>
    <mergeCell ref="C169:D169"/>
    <mergeCell ref="C171:D171"/>
    <mergeCell ref="B153:H153"/>
    <mergeCell ref="D109:D110"/>
    <mergeCell ref="E109:E110"/>
    <mergeCell ref="F109:F110"/>
    <mergeCell ref="B146:B147"/>
    <mergeCell ref="C146:C147"/>
    <mergeCell ref="B126:H126"/>
    <mergeCell ref="H146:H147"/>
    <mergeCell ref="B152:C152"/>
    <mergeCell ref="B113:C113"/>
    <mergeCell ref="B143:H143"/>
    <mergeCell ref="D146:D147"/>
    <mergeCell ref="G146:G147"/>
    <mergeCell ref="B109:B110"/>
    <mergeCell ref="F138:F139"/>
    <mergeCell ref="E138:E139"/>
    <mergeCell ref="A2:I2"/>
    <mergeCell ref="A9:I9"/>
    <mergeCell ref="H138:H139"/>
    <mergeCell ref="C131:D131"/>
    <mergeCell ref="C132:D132"/>
    <mergeCell ref="A3:I3"/>
    <mergeCell ref="A4:I4"/>
    <mergeCell ref="B26:D26"/>
    <mergeCell ref="B36:D36"/>
    <mergeCell ref="B57:D57"/>
    <mergeCell ref="B11:I11"/>
    <mergeCell ref="A6:I6"/>
    <mergeCell ref="A7:I7"/>
    <mergeCell ref="A13:I13"/>
    <mergeCell ref="B19:C19"/>
    <mergeCell ref="B43:G43"/>
    <mergeCell ref="B14:D14"/>
    <mergeCell ref="B20:C20"/>
    <mergeCell ref="B21:C21"/>
    <mergeCell ref="A54:I54"/>
    <mergeCell ref="B98:B99"/>
    <mergeCell ref="A120:I120"/>
    <mergeCell ref="I16:I18"/>
    <mergeCell ref="C28:C29"/>
    <mergeCell ref="B78:E78"/>
    <mergeCell ref="B74:B75"/>
    <mergeCell ref="G38:G39"/>
    <mergeCell ref="G59:G60"/>
    <mergeCell ref="F28:F29"/>
    <mergeCell ref="G28:G29"/>
    <mergeCell ref="B28:B29"/>
    <mergeCell ref="C59:F60"/>
    <mergeCell ref="B42:C42"/>
    <mergeCell ref="C61:F61"/>
    <mergeCell ref="C62:F62"/>
    <mergeCell ref="H59:H60"/>
    <mergeCell ref="D28:D29"/>
    <mergeCell ref="E28:E29"/>
    <mergeCell ref="C63:F63"/>
    <mergeCell ref="B32:C32"/>
    <mergeCell ref="B38:B39"/>
    <mergeCell ref="A55:I55"/>
    <mergeCell ref="B68:F68"/>
    <mergeCell ref="B33:G33"/>
    <mergeCell ref="B59:B60"/>
    <mergeCell ref="C64:F64"/>
    <mergeCell ref="B201:C201"/>
    <mergeCell ref="B178:D178"/>
    <mergeCell ref="B161:C161"/>
    <mergeCell ref="B125:C125"/>
    <mergeCell ref="C187:D187"/>
    <mergeCell ref="B196:B197"/>
    <mergeCell ref="D196:D197"/>
    <mergeCell ref="C170:D170"/>
    <mergeCell ref="D138:D139"/>
    <mergeCell ref="C138:C139"/>
    <mergeCell ref="A128:I128"/>
    <mergeCell ref="E183:E184"/>
    <mergeCell ref="C180:G180"/>
    <mergeCell ref="G183:G184"/>
    <mergeCell ref="C165:D166"/>
    <mergeCell ref="C167:D167"/>
    <mergeCell ref="B165:B166"/>
    <mergeCell ref="B157:B158"/>
    <mergeCell ref="C173:D173"/>
    <mergeCell ref="F165:F166"/>
    <mergeCell ref="H165:H166"/>
    <mergeCell ref="G157:G158"/>
    <mergeCell ref="C189:D189"/>
    <mergeCell ref="C176:D176"/>
    <mergeCell ref="E196:E197"/>
    <mergeCell ref="G196:G197"/>
    <mergeCell ref="C177:D177"/>
    <mergeCell ref="C186:D186"/>
    <mergeCell ref="C168:D168"/>
    <mergeCell ref="F146:F147"/>
    <mergeCell ref="E146:E147"/>
    <mergeCell ref="A25:I25"/>
    <mergeCell ref="C38:C39"/>
    <mergeCell ref="C67:F67"/>
    <mergeCell ref="C65:F65"/>
    <mergeCell ref="C66:F66"/>
    <mergeCell ref="A70:I70"/>
    <mergeCell ref="B71:D71"/>
    <mergeCell ref="F74:F75"/>
    <mergeCell ref="A81:I81"/>
    <mergeCell ref="F85:F86"/>
    <mergeCell ref="B90:C90"/>
    <mergeCell ref="B85:B86"/>
    <mergeCell ref="B102:C102"/>
    <mergeCell ref="C76:E76"/>
    <mergeCell ref="C77:E77"/>
    <mergeCell ref="E85:E86"/>
    <mergeCell ref="B79:H79"/>
  </mergeCells>
  <pageMargins left="3.937007874015748E-2" right="3.937007874015748E-2" top="0.15748031496062992" bottom="0.15748031496062992" header="0.31496062992125984" footer="0.31496062992125984"/>
  <pageSetup paperSize="9"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07"/>
  <sheetViews>
    <sheetView topLeftCell="A283" zoomScale="80" zoomScaleNormal="80" workbookViewId="0">
      <selection activeCell="F289" sqref="F289"/>
    </sheetView>
  </sheetViews>
  <sheetFormatPr defaultColWidth="8.7109375" defaultRowHeight="14.25" x14ac:dyDescent="0.2"/>
  <cols>
    <col min="1" max="1" width="2.7109375" style="2" customWidth="1"/>
    <col min="2" max="2" width="5.28515625" style="2" customWidth="1"/>
    <col min="3" max="3" width="20.42578125" style="2" customWidth="1"/>
    <col min="4" max="4" width="22.85546875" style="2" customWidth="1"/>
    <col min="5" max="5" width="21.85546875" style="2" customWidth="1"/>
    <col min="6" max="6" width="25.140625" style="2" customWidth="1"/>
    <col min="7" max="7" width="23.140625" style="2" customWidth="1"/>
    <col min="8" max="8" width="26.140625" style="2" customWidth="1"/>
    <col min="9" max="9" width="19.85546875" style="2" customWidth="1"/>
    <col min="10" max="10" width="18.7109375" style="2" customWidth="1"/>
    <col min="11" max="11" width="20.28515625" style="2" customWidth="1"/>
    <col min="12" max="12" width="15.85546875" style="2" customWidth="1"/>
    <col min="13" max="13" width="16" style="2" customWidth="1"/>
    <col min="14" max="14" width="12.85546875" style="2" customWidth="1"/>
    <col min="15" max="15" width="12.140625" style="2" customWidth="1"/>
    <col min="16" max="16" width="11.7109375" style="2" customWidth="1"/>
    <col min="17" max="16384" width="8.7109375" style="2"/>
  </cols>
  <sheetData>
    <row r="2" spans="1:14" s="126" customFormat="1" ht="21" customHeight="1" x14ac:dyDescent="0.2">
      <c r="D2" s="146" t="s">
        <v>198</v>
      </c>
      <c r="E2" s="147" t="s">
        <v>199</v>
      </c>
      <c r="F2" s="148" t="s">
        <v>200</v>
      </c>
      <c r="G2" s="146" t="s">
        <v>201</v>
      </c>
      <c r="H2" s="146" t="s">
        <v>202</v>
      </c>
      <c r="I2" s="199" t="s">
        <v>223</v>
      </c>
      <c r="J2" s="127" t="s">
        <v>203</v>
      </c>
      <c r="K2" s="127" t="s">
        <v>204</v>
      </c>
      <c r="L2" s="126" t="s">
        <v>205</v>
      </c>
    </row>
    <row r="3" spans="1:14" s="126" customFormat="1" ht="24" customHeight="1" x14ac:dyDescent="0.2">
      <c r="B3" s="128"/>
      <c r="C3" s="128" t="s">
        <v>356</v>
      </c>
      <c r="D3" s="134">
        <v>573663.93000000005</v>
      </c>
      <c r="E3" s="134">
        <v>74080.37</v>
      </c>
      <c r="F3" s="134">
        <v>354874.77</v>
      </c>
      <c r="G3" s="134">
        <v>12407.94</v>
      </c>
      <c r="H3" s="134">
        <v>64048.36</v>
      </c>
      <c r="I3" s="134">
        <v>216.55</v>
      </c>
      <c r="J3" s="129">
        <f>D3+E3+F3+G3+H3+I3</f>
        <v>1079291.9200000002</v>
      </c>
      <c r="K3" s="129">
        <f>D3</f>
        <v>573663.93000000005</v>
      </c>
      <c r="L3" s="129">
        <f>E3+F3+G3+H3</f>
        <v>505411.44</v>
      </c>
      <c r="N3" s="401"/>
    </row>
    <row r="4" spans="1:14" s="126" customFormat="1" ht="24" customHeight="1" x14ac:dyDescent="0.2">
      <c r="B4" s="128"/>
      <c r="C4" s="128" t="s">
        <v>184</v>
      </c>
      <c r="D4" s="134">
        <v>7092800</v>
      </c>
      <c r="E4" s="134">
        <f>991000-F4</f>
        <v>691000</v>
      </c>
      <c r="F4" s="134">
        <v>300000</v>
      </c>
      <c r="G4" s="134"/>
      <c r="H4" s="134"/>
      <c r="I4" s="134"/>
      <c r="J4" s="129">
        <f>D4+E4+F4+G4+H4+I4</f>
        <v>8083800</v>
      </c>
      <c r="K4" s="129">
        <f>D4</f>
        <v>7092800</v>
      </c>
      <c r="L4" s="129">
        <f>E4+F4+G4+H4</f>
        <v>991000</v>
      </c>
    </row>
    <row r="5" spans="1:14" s="126" customFormat="1" ht="24" customHeight="1" x14ac:dyDescent="0.2">
      <c r="B5" s="128"/>
      <c r="C5" s="128" t="s">
        <v>185</v>
      </c>
      <c r="D5" s="134">
        <f>D3+D4</f>
        <v>7666463.9299999997</v>
      </c>
      <c r="E5" s="134">
        <f>E3+E4</f>
        <v>765080.37</v>
      </c>
      <c r="F5" s="134">
        <f t="shared" ref="F5:G5" si="0">F3+F4</f>
        <v>654874.77</v>
      </c>
      <c r="G5" s="134">
        <f t="shared" si="0"/>
        <v>12407.94</v>
      </c>
      <c r="H5" s="134">
        <f>H3+H4</f>
        <v>64048.36</v>
      </c>
      <c r="I5" s="134">
        <f>I3+I4</f>
        <v>216.55</v>
      </c>
      <c r="J5" s="129">
        <f>D5+E5+F5+G5+H5+I5</f>
        <v>9163091.9199999981</v>
      </c>
      <c r="K5" s="129">
        <f>D5</f>
        <v>7666463.9299999997</v>
      </c>
      <c r="L5" s="129">
        <f>E5+F5+G5+H5</f>
        <v>1496411.4400000002</v>
      </c>
    </row>
    <row r="6" spans="1:14" s="126" customFormat="1" ht="13.5" customHeight="1" x14ac:dyDescent="0.2">
      <c r="B6" s="130"/>
      <c r="C6" s="130"/>
      <c r="D6" s="128"/>
      <c r="E6" s="128"/>
      <c r="F6" s="128"/>
      <c r="G6" s="128"/>
      <c r="H6" s="128"/>
      <c r="I6" s="128"/>
      <c r="J6" s="128"/>
      <c r="K6" s="243">
        <f>K5</f>
        <v>7666463.9299999997</v>
      </c>
      <c r="L6" s="248">
        <f>L5-J292</f>
        <v>1496411.4400000002</v>
      </c>
    </row>
    <row r="7" spans="1:14" s="189" customFormat="1" ht="27" customHeight="1" x14ac:dyDescent="0.2">
      <c r="B7" s="195"/>
      <c r="C7" s="195"/>
      <c r="D7" s="196"/>
      <c r="E7" s="196"/>
      <c r="F7" s="196"/>
      <c r="G7" s="196"/>
      <c r="H7" s="196"/>
      <c r="I7" s="196"/>
      <c r="J7" s="197"/>
      <c r="K7" s="198"/>
    </row>
    <row r="8" spans="1:14" ht="15" customHeight="1" x14ac:dyDescent="0.2">
      <c r="A8" s="436" t="s">
        <v>75</v>
      </c>
      <c r="B8" s="436"/>
      <c r="C8" s="436"/>
      <c r="D8" s="436"/>
      <c r="E8" s="436"/>
      <c r="F8" s="436"/>
      <c r="G8" s="436"/>
      <c r="H8" s="436"/>
      <c r="I8" s="436"/>
      <c r="J8" s="1"/>
      <c r="K8" s="1"/>
    </row>
    <row r="9" spans="1:14" ht="23.25" customHeight="1" x14ac:dyDescent="0.2">
      <c r="A9" s="436" t="str">
        <f>Доходы!A2</f>
        <v>к Плану финансово-хозяйственной деятельности  на "31" марта 2026 год</v>
      </c>
      <c r="B9" s="436"/>
      <c r="C9" s="436"/>
      <c r="D9" s="436"/>
      <c r="E9" s="436"/>
      <c r="F9" s="436"/>
      <c r="G9" s="436"/>
      <c r="H9" s="436"/>
      <c r="I9" s="436"/>
      <c r="J9" s="112"/>
      <c r="K9" s="1"/>
    </row>
    <row r="10" spans="1:14" ht="15" customHeight="1" x14ac:dyDescent="0.2">
      <c r="A10" s="436" t="str">
        <f>Доходы!A3</f>
        <v>МАОУ СОШ № 149</v>
      </c>
      <c r="B10" s="436"/>
      <c r="C10" s="436"/>
      <c r="D10" s="436"/>
      <c r="E10" s="436"/>
      <c r="F10" s="436"/>
      <c r="G10" s="436"/>
      <c r="H10" s="436"/>
      <c r="I10" s="436"/>
      <c r="J10" s="1"/>
      <c r="K10" s="1"/>
    </row>
    <row r="11" spans="1:14" ht="1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112"/>
      <c r="K11" s="1"/>
    </row>
    <row r="12" spans="1:14" ht="18" x14ac:dyDescent="0.2">
      <c r="B12" s="456" t="s">
        <v>127</v>
      </c>
      <c r="C12" s="456"/>
      <c r="D12" s="456"/>
      <c r="E12" s="484"/>
      <c r="F12" s="484"/>
      <c r="G12" s="484"/>
      <c r="H12" s="484"/>
      <c r="I12" s="484"/>
      <c r="J12" s="17"/>
      <c r="K12" s="17"/>
    </row>
    <row r="13" spans="1:14" ht="1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1"/>
      <c r="K13" s="1"/>
    </row>
    <row r="14" spans="1:14" ht="15" customHeight="1" x14ac:dyDescent="0.2">
      <c r="A14" s="436" t="s">
        <v>103</v>
      </c>
      <c r="B14" s="436"/>
      <c r="C14" s="436"/>
      <c r="D14" s="436"/>
      <c r="E14" s="436"/>
      <c r="F14" s="436"/>
      <c r="G14" s="436"/>
      <c r="H14" s="436"/>
      <c r="I14" s="436"/>
      <c r="J14" s="1"/>
      <c r="K14" s="1"/>
    </row>
    <row r="15" spans="1:14" ht="12" customHeight="1" x14ac:dyDescent="0.2">
      <c r="B15" s="16"/>
      <c r="C15" s="16"/>
    </row>
    <row r="16" spans="1:14" ht="18" x14ac:dyDescent="0.2">
      <c r="A16" s="436" t="s">
        <v>104</v>
      </c>
      <c r="B16" s="436"/>
      <c r="C16" s="436"/>
      <c r="D16" s="436"/>
      <c r="E16" s="436"/>
      <c r="F16" s="436"/>
      <c r="G16" s="436"/>
      <c r="H16" s="436"/>
      <c r="I16" s="436"/>
    </row>
    <row r="17" spans="1:11" ht="17.25" customHeight="1" x14ac:dyDescent="0.25">
      <c r="B17" s="483" t="s">
        <v>0</v>
      </c>
      <c r="C17" s="483"/>
      <c r="D17" s="483"/>
      <c r="E17" s="18">
        <v>111</v>
      </c>
      <c r="F17" s="17"/>
      <c r="G17" s="17"/>
      <c r="H17" s="17"/>
      <c r="I17" s="17"/>
      <c r="J17" s="17"/>
      <c r="K17" s="17"/>
    </row>
    <row r="18" spans="1:11" ht="18" x14ac:dyDescent="0.2">
      <c r="B18" s="16"/>
      <c r="C18" s="16"/>
      <c r="I18" s="98" t="s">
        <v>186</v>
      </c>
    </row>
    <row r="19" spans="1:11" ht="15.75" customHeight="1" x14ac:dyDescent="0.2">
      <c r="B19" s="450" t="s">
        <v>2</v>
      </c>
      <c r="C19" s="450"/>
      <c r="D19" s="450"/>
      <c r="E19" s="450"/>
      <c r="F19" s="450"/>
      <c r="G19" s="485" t="s">
        <v>45</v>
      </c>
      <c r="H19" s="485"/>
      <c r="I19" s="450" t="s">
        <v>133</v>
      </c>
    </row>
    <row r="20" spans="1:11" ht="15.75" customHeight="1" x14ac:dyDescent="0.2">
      <c r="B20" s="485" t="s">
        <v>56</v>
      </c>
      <c r="C20" s="485"/>
      <c r="D20" s="485"/>
      <c r="E20" s="485" t="s">
        <v>40</v>
      </c>
      <c r="F20" s="485"/>
      <c r="G20" s="485" t="s">
        <v>56</v>
      </c>
      <c r="H20" s="485"/>
      <c r="I20" s="450"/>
    </row>
    <row r="21" spans="1:11" ht="33" customHeight="1" x14ac:dyDescent="0.2">
      <c r="B21" s="485" t="s">
        <v>105</v>
      </c>
      <c r="C21" s="485"/>
      <c r="D21" s="485"/>
      <c r="E21" s="488" t="s">
        <v>106</v>
      </c>
      <c r="F21" s="488"/>
      <c r="G21" s="485" t="s">
        <v>46</v>
      </c>
      <c r="H21" s="485"/>
      <c r="I21" s="450"/>
    </row>
    <row r="22" spans="1:11" ht="15" x14ac:dyDescent="0.2">
      <c r="B22" s="485" t="s">
        <v>3</v>
      </c>
      <c r="C22" s="485"/>
      <c r="D22" s="21" t="s">
        <v>44</v>
      </c>
      <c r="E22" s="21" t="s">
        <v>3</v>
      </c>
      <c r="F22" s="21" t="s">
        <v>44</v>
      </c>
      <c r="G22" s="21" t="s">
        <v>3</v>
      </c>
      <c r="H22" s="21" t="s">
        <v>44</v>
      </c>
      <c r="I22" s="21" t="s">
        <v>44</v>
      </c>
    </row>
    <row r="23" spans="1:11" ht="15.75" customHeight="1" x14ac:dyDescent="0.2">
      <c r="B23" s="430">
        <v>1</v>
      </c>
      <c r="C23" s="430"/>
      <c r="D23" s="10">
        <v>2</v>
      </c>
      <c r="E23" s="5">
        <v>3</v>
      </c>
      <c r="F23" s="10">
        <v>4</v>
      </c>
      <c r="G23" s="5">
        <v>5</v>
      </c>
      <c r="H23" s="10">
        <v>6</v>
      </c>
      <c r="I23" s="22">
        <v>7</v>
      </c>
    </row>
    <row r="24" spans="1:11" x14ac:dyDescent="0.2">
      <c r="B24" s="486">
        <f>D24/8</f>
        <v>12813.526250000001</v>
      </c>
      <c r="C24" s="486"/>
      <c r="D24" s="23">
        <v>102508.21</v>
      </c>
      <c r="E24" s="23"/>
      <c r="F24" s="23">
        <f>E24*7</f>
        <v>0</v>
      </c>
      <c r="G24" s="82">
        <f>H24/8</f>
        <v>371716.14624999999</v>
      </c>
      <c r="H24" s="23">
        <v>2973729.17</v>
      </c>
      <c r="I24" s="23">
        <f>D24+F24+H24</f>
        <v>3076237.38</v>
      </c>
      <c r="K24" s="85"/>
    </row>
    <row r="25" spans="1:11" x14ac:dyDescent="0.2">
      <c r="B25" s="169"/>
      <c r="C25" s="169"/>
      <c r="D25" s="23"/>
      <c r="E25" s="23"/>
      <c r="F25" s="23"/>
      <c r="G25" s="169"/>
      <c r="H25" s="23"/>
      <c r="I25" s="382"/>
      <c r="J25" s="2" t="s">
        <v>215</v>
      </c>
    </row>
    <row r="26" spans="1:11" x14ac:dyDescent="0.2">
      <c r="B26" s="25" t="s">
        <v>52</v>
      </c>
      <c r="C26" s="25"/>
      <c r="D26" s="25"/>
      <c r="E26" s="25"/>
      <c r="F26" s="25"/>
      <c r="G26" s="25"/>
      <c r="H26" s="25"/>
      <c r="I26" s="338">
        <f>SUM(I24:I25)</f>
        <v>3076237.38</v>
      </c>
      <c r="J26" s="85"/>
    </row>
    <row r="27" spans="1:11" x14ac:dyDescent="0.2">
      <c r="B27" s="26"/>
      <c r="C27" s="26"/>
      <c r="D27" s="26"/>
      <c r="E27" s="26"/>
      <c r="F27" s="26"/>
      <c r="I27" s="270"/>
    </row>
    <row r="28" spans="1:11" ht="18" x14ac:dyDescent="0.2">
      <c r="A28" s="436" t="s">
        <v>107</v>
      </c>
      <c r="B28" s="436"/>
      <c r="C28" s="436"/>
      <c r="D28" s="436"/>
      <c r="E28" s="436"/>
      <c r="F28" s="436"/>
      <c r="G28" s="436"/>
      <c r="H28" s="436"/>
      <c r="I28" s="436"/>
    </row>
    <row r="29" spans="1:11" ht="17.25" customHeight="1" x14ac:dyDescent="0.25">
      <c r="B29" s="483" t="s">
        <v>0</v>
      </c>
      <c r="C29" s="483"/>
      <c r="D29" s="483"/>
      <c r="E29" s="27"/>
      <c r="F29" s="27"/>
      <c r="G29" s="17"/>
      <c r="H29" s="17"/>
      <c r="I29" s="17"/>
      <c r="J29" s="17"/>
      <c r="K29" s="17"/>
    </row>
    <row r="30" spans="1:11" ht="18" x14ac:dyDescent="0.2">
      <c r="B30" s="16"/>
      <c r="C30" s="16"/>
    </row>
    <row r="31" spans="1:11" ht="15.75" customHeight="1" x14ac:dyDescent="0.2">
      <c r="B31" s="450" t="s">
        <v>47</v>
      </c>
      <c r="C31" s="450" t="s">
        <v>108</v>
      </c>
      <c r="D31" s="450" t="s">
        <v>6</v>
      </c>
      <c r="E31" s="450" t="s">
        <v>7</v>
      </c>
      <c r="F31" s="450" t="s">
        <v>8</v>
      </c>
      <c r="G31" s="475" t="s">
        <v>134</v>
      </c>
    </row>
    <row r="32" spans="1:11" ht="33.75" customHeight="1" x14ac:dyDescent="0.2">
      <c r="B32" s="450"/>
      <c r="C32" s="450"/>
      <c r="D32" s="450"/>
      <c r="E32" s="450"/>
      <c r="F32" s="450"/>
      <c r="G32" s="475"/>
      <c r="J32" s="270"/>
    </row>
    <row r="33" spans="1:11" x14ac:dyDescent="0.2">
      <c r="B33" s="5">
        <v>1</v>
      </c>
      <c r="C33" s="5">
        <v>2</v>
      </c>
      <c r="D33" s="5">
        <v>3</v>
      </c>
      <c r="E33" s="5">
        <v>4</v>
      </c>
      <c r="F33" s="5">
        <v>5</v>
      </c>
      <c r="G33" s="5">
        <v>6</v>
      </c>
    </row>
    <row r="34" spans="1:11" ht="15" x14ac:dyDescent="0.2">
      <c r="B34" s="28"/>
      <c r="C34" s="28"/>
      <c r="D34" s="28"/>
      <c r="E34" s="28"/>
      <c r="F34" s="28"/>
      <c r="G34" s="28"/>
    </row>
    <row r="35" spans="1:11" ht="15" x14ac:dyDescent="0.2">
      <c r="B35" s="460" t="s">
        <v>9</v>
      </c>
      <c r="C35" s="461"/>
      <c r="D35" s="28" t="s">
        <v>41</v>
      </c>
      <c r="E35" s="28" t="s">
        <v>10</v>
      </c>
      <c r="F35" s="28" t="s">
        <v>10</v>
      </c>
      <c r="G35" s="28"/>
    </row>
    <row r="36" spans="1:11" ht="18.75" customHeight="1" x14ac:dyDescent="0.2">
      <c r="B36" s="473" t="s">
        <v>135</v>
      </c>
      <c r="C36" s="473"/>
      <c r="D36" s="473"/>
      <c r="E36" s="473"/>
      <c r="F36" s="473"/>
      <c r="G36" s="473"/>
    </row>
    <row r="37" spans="1:11" ht="18" x14ac:dyDescent="0.2">
      <c r="B37" s="3"/>
      <c r="C37" s="3"/>
    </row>
    <row r="38" spans="1:11" ht="18" x14ac:dyDescent="0.2">
      <c r="A38" s="436" t="s">
        <v>109</v>
      </c>
      <c r="B38" s="436"/>
      <c r="C38" s="436"/>
      <c r="D38" s="436"/>
      <c r="E38" s="436"/>
      <c r="F38" s="436"/>
      <c r="G38" s="436"/>
      <c r="H38" s="436"/>
      <c r="I38" s="436"/>
    </row>
    <row r="39" spans="1:11" ht="17.25" customHeight="1" x14ac:dyDescent="0.25">
      <c r="B39" s="483" t="s">
        <v>0</v>
      </c>
      <c r="C39" s="483"/>
      <c r="D39" s="483"/>
      <c r="E39" s="18">
        <v>112</v>
      </c>
      <c r="F39" s="19"/>
      <c r="G39" s="17"/>
      <c r="H39" s="17"/>
      <c r="I39" s="17"/>
      <c r="J39" s="17"/>
      <c r="K39" s="17"/>
    </row>
    <row r="40" spans="1:11" ht="18" x14ac:dyDescent="0.2">
      <c r="B40" s="16"/>
      <c r="C40" s="16"/>
      <c r="G40" s="98" t="s">
        <v>110</v>
      </c>
    </row>
    <row r="41" spans="1:11" ht="15.75" customHeight="1" x14ac:dyDescent="0.2">
      <c r="B41" s="450" t="s">
        <v>4</v>
      </c>
      <c r="C41" s="450" t="s">
        <v>108</v>
      </c>
      <c r="D41" s="450" t="s">
        <v>11</v>
      </c>
      <c r="E41" s="450" t="s">
        <v>12</v>
      </c>
      <c r="F41" s="450" t="s">
        <v>13</v>
      </c>
      <c r="G41" s="475" t="s">
        <v>134</v>
      </c>
    </row>
    <row r="42" spans="1:11" ht="47.25" customHeight="1" x14ac:dyDescent="0.2">
      <c r="B42" s="450"/>
      <c r="C42" s="450"/>
      <c r="D42" s="450"/>
      <c r="E42" s="450"/>
      <c r="F42" s="450"/>
      <c r="G42" s="475"/>
    </row>
    <row r="43" spans="1:11" x14ac:dyDescent="0.2">
      <c r="B43" s="29">
        <v>1</v>
      </c>
      <c r="C43" s="29">
        <v>2</v>
      </c>
      <c r="D43" s="29">
        <v>3</v>
      </c>
      <c r="E43" s="29">
        <v>4</v>
      </c>
      <c r="F43" s="29">
        <v>5</v>
      </c>
      <c r="G43" s="29">
        <v>6</v>
      </c>
    </row>
    <row r="44" spans="1:11" ht="15" x14ac:dyDescent="0.2">
      <c r="B44" s="28">
        <v>1</v>
      </c>
      <c r="C44" s="28"/>
      <c r="D44" s="30"/>
      <c r="E44" s="31"/>
      <c r="F44" s="32"/>
      <c r="G44" s="32">
        <f>D44*E44*F44</f>
        <v>0</v>
      </c>
    </row>
    <row r="45" spans="1:11" ht="15" x14ac:dyDescent="0.2">
      <c r="B45" s="460" t="s">
        <v>9</v>
      </c>
      <c r="C45" s="461"/>
      <c r="D45" s="28" t="s">
        <v>41</v>
      </c>
      <c r="E45" s="28" t="s">
        <v>10</v>
      </c>
      <c r="F45" s="28" t="s">
        <v>10</v>
      </c>
      <c r="G45" s="378">
        <f>SUM(G44:G44)</f>
        <v>0</v>
      </c>
    </row>
    <row r="46" spans="1:11" ht="15.75" customHeight="1" x14ac:dyDescent="0.2">
      <c r="B46" s="473" t="s">
        <v>135</v>
      </c>
      <c r="C46" s="473"/>
      <c r="D46" s="473"/>
      <c r="E46" s="473"/>
      <c r="F46" s="473"/>
      <c r="G46" s="473"/>
    </row>
    <row r="47" spans="1:11" x14ac:dyDescent="0.2">
      <c r="B47" s="33"/>
      <c r="C47" s="33"/>
      <c r="D47" s="33"/>
      <c r="E47" s="33"/>
      <c r="F47" s="33"/>
      <c r="G47" s="33"/>
    </row>
    <row r="48" spans="1:11" ht="18" x14ac:dyDescent="0.2">
      <c r="A48" s="436" t="s">
        <v>112</v>
      </c>
      <c r="B48" s="436"/>
      <c r="C48" s="436"/>
      <c r="D48" s="436"/>
      <c r="E48" s="436"/>
      <c r="F48" s="436"/>
      <c r="G48" s="436"/>
      <c r="H48" s="436"/>
      <c r="I48" s="436"/>
    </row>
    <row r="49" spans="1:11" ht="18" x14ac:dyDescent="0.2">
      <c r="A49" s="436" t="s">
        <v>114</v>
      </c>
      <c r="B49" s="436"/>
      <c r="C49" s="436"/>
      <c r="D49" s="436"/>
      <c r="E49" s="436"/>
      <c r="F49" s="436"/>
      <c r="G49" s="436"/>
      <c r="H49" s="436"/>
      <c r="I49" s="436"/>
    </row>
    <row r="50" spans="1:11" ht="10.5" customHeight="1" x14ac:dyDescent="0.2">
      <c r="A50" s="34"/>
      <c r="B50" s="34" t="s">
        <v>113</v>
      </c>
      <c r="C50" s="3"/>
      <c r="D50" s="3"/>
      <c r="E50" s="3"/>
      <c r="F50" s="3"/>
      <c r="G50" s="3"/>
      <c r="H50" s="3"/>
    </row>
    <row r="51" spans="1:11" ht="17.25" customHeight="1" x14ac:dyDescent="0.25">
      <c r="B51" s="483" t="s">
        <v>0</v>
      </c>
      <c r="C51" s="483"/>
      <c r="D51" s="483"/>
      <c r="E51" s="18">
        <v>119</v>
      </c>
      <c r="F51" s="17"/>
      <c r="G51" s="17"/>
      <c r="H51" s="17"/>
      <c r="I51" s="17"/>
      <c r="J51" s="17"/>
      <c r="K51" s="17"/>
    </row>
    <row r="52" spans="1:11" ht="15.75" customHeight="1" x14ac:dyDescent="0.2">
      <c r="B52" s="35"/>
      <c r="C52" s="35"/>
      <c r="H52" s="98" t="s">
        <v>187</v>
      </c>
    </row>
    <row r="53" spans="1:11" s="36" customFormat="1" ht="42" customHeight="1" x14ac:dyDescent="0.2">
      <c r="B53" s="448" t="s">
        <v>4</v>
      </c>
      <c r="C53" s="476" t="s">
        <v>14</v>
      </c>
      <c r="D53" s="477"/>
      <c r="E53" s="477"/>
      <c r="F53" s="478"/>
      <c r="G53" s="448" t="s">
        <v>15</v>
      </c>
      <c r="H53" s="448" t="s">
        <v>16</v>
      </c>
      <c r="K53" s="117"/>
    </row>
    <row r="54" spans="1:11" s="36" customFormat="1" ht="15" x14ac:dyDescent="0.2">
      <c r="B54" s="449"/>
      <c r="C54" s="479"/>
      <c r="D54" s="480"/>
      <c r="E54" s="480"/>
      <c r="F54" s="481"/>
      <c r="G54" s="449"/>
      <c r="H54" s="449"/>
      <c r="K54" s="117"/>
    </row>
    <row r="55" spans="1:11" s="36" customFormat="1" ht="15" x14ac:dyDescent="0.2">
      <c r="B55" s="224">
        <v>1</v>
      </c>
      <c r="C55" s="458">
        <v>2</v>
      </c>
      <c r="D55" s="482"/>
      <c r="E55" s="482"/>
      <c r="F55" s="459"/>
      <c r="G55" s="225">
        <v>3</v>
      </c>
      <c r="H55" s="225">
        <v>4</v>
      </c>
      <c r="K55" s="117"/>
    </row>
    <row r="56" spans="1:11" s="36" customFormat="1" ht="42" customHeight="1" x14ac:dyDescent="0.25">
      <c r="B56" s="226">
        <v>1</v>
      </c>
      <c r="C56" s="453" t="s">
        <v>231</v>
      </c>
      <c r="D56" s="454"/>
      <c r="E56" s="454"/>
      <c r="F56" s="455"/>
      <c r="G56" s="224" t="s">
        <v>41</v>
      </c>
      <c r="H56" s="39">
        <f>H57</f>
        <v>922871.21399999992</v>
      </c>
      <c r="I56" s="305"/>
    </row>
    <row r="57" spans="1:11" s="36" customFormat="1" ht="15.75" x14ac:dyDescent="0.25">
      <c r="B57" s="226" t="s">
        <v>17</v>
      </c>
      <c r="C57" s="453" t="s">
        <v>232</v>
      </c>
      <c r="D57" s="454"/>
      <c r="E57" s="454"/>
      <c r="F57" s="455"/>
      <c r="G57" s="39">
        <f>(B24+E24+G24)*0.3</f>
        <v>115358.90174999999</v>
      </c>
      <c r="H57" s="39">
        <f>G57*8</f>
        <v>922871.21399999992</v>
      </c>
    </row>
    <row r="58" spans="1:11" s="36" customFormat="1" ht="15.75" x14ac:dyDescent="0.25">
      <c r="B58" s="226" t="s">
        <v>18</v>
      </c>
      <c r="C58" s="453" t="s">
        <v>233</v>
      </c>
      <c r="D58" s="454"/>
      <c r="E58" s="454"/>
      <c r="F58" s="455"/>
      <c r="G58" s="224" t="s">
        <v>59</v>
      </c>
      <c r="H58" s="224" t="s">
        <v>59</v>
      </c>
    </row>
    <row r="59" spans="1:11" s="36" customFormat="1" ht="36" customHeight="1" x14ac:dyDescent="0.25">
      <c r="B59" s="226" t="s">
        <v>19</v>
      </c>
      <c r="C59" s="453" t="s">
        <v>234</v>
      </c>
      <c r="D59" s="454"/>
      <c r="E59" s="454"/>
      <c r="F59" s="455"/>
      <c r="G59" s="224" t="s">
        <v>41</v>
      </c>
      <c r="H59" s="39">
        <f>H60</f>
        <v>6152.4747600000001</v>
      </c>
    </row>
    <row r="60" spans="1:11" s="36" customFormat="1" ht="15.75" x14ac:dyDescent="0.25">
      <c r="B60" s="226">
        <v>2</v>
      </c>
      <c r="C60" s="453" t="s">
        <v>235</v>
      </c>
      <c r="D60" s="454"/>
      <c r="E60" s="454"/>
      <c r="F60" s="455"/>
      <c r="G60" s="39">
        <f>(B24+E24+G24)*0.002</f>
        <v>769.05934500000001</v>
      </c>
      <c r="H60" s="39">
        <f>G60*8</f>
        <v>6152.4747600000001</v>
      </c>
    </row>
    <row r="61" spans="1:11" s="36" customFormat="1" ht="15.75" x14ac:dyDescent="0.25">
      <c r="B61" s="226" t="s">
        <v>20</v>
      </c>
      <c r="C61" s="453" t="s">
        <v>233</v>
      </c>
      <c r="D61" s="454"/>
      <c r="E61" s="454"/>
      <c r="F61" s="455"/>
      <c r="G61" s="39" t="s">
        <v>59</v>
      </c>
      <c r="H61" s="39" t="s">
        <v>59</v>
      </c>
    </row>
    <row r="62" spans="1:11" s="36" customFormat="1" ht="15.75" x14ac:dyDescent="0.25">
      <c r="B62" s="226"/>
      <c r="C62" s="229"/>
      <c r="D62" s="227"/>
      <c r="E62" s="227"/>
      <c r="F62" s="228"/>
      <c r="G62" s="172"/>
      <c r="H62" s="383"/>
      <c r="I62" s="36" t="s">
        <v>215</v>
      </c>
    </row>
    <row r="63" spans="1:11" ht="16.5" customHeight="1" x14ac:dyDescent="0.2">
      <c r="B63" s="460" t="s">
        <v>9</v>
      </c>
      <c r="C63" s="466"/>
      <c r="D63" s="466"/>
      <c r="E63" s="466"/>
      <c r="F63" s="461"/>
      <c r="G63" s="40" t="s">
        <v>10</v>
      </c>
      <c r="H63" s="307">
        <f>H56+H59</f>
        <v>929023.68875999993</v>
      </c>
      <c r="I63" s="85"/>
      <c r="K63" s="114"/>
    </row>
    <row r="64" spans="1:11" ht="15" x14ac:dyDescent="0.2">
      <c r="B64" s="35"/>
      <c r="C64" s="35"/>
      <c r="H64" s="270"/>
    </row>
    <row r="65" spans="1:11" ht="18" x14ac:dyDescent="0.2">
      <c r="A65" s="436" t="s">
        <v>116</v>
      </c>
      <c r="B65" s="436"/>
      <c r="C65" s="436"/>
      <c r="D65" s="436"/>
      <c r="E65" s="436"/>
      <c r="F65" s="436"/>
      <c r="G65" s="436"/>
      <c r="H65" s="436"/>
      <c r="I65" s="436"/>
    </row>
    <row r="66" spans="1:11" ht="9.6" customHeight="1" x14ac:dyDescent="0.2">
      <c r="B66" s="41"/>
      <c r="C66" s="41"/>
      <c r="I66" s="17"/>
      <c r="J66" s="17"/>
      <c r="K66" s="17"/>
    </row>
    <row r="67" spans="1:11" ht="18" x14ac:dyDescent="0.2">
      <c r="B67" s="456" t="s">
        <v>0</v>
      </c>
      <c r="C67" s="456"/>
      <c r="D67" s="456"/>
      <c r="E67" s="17"/>
      <c r="F67" s="17"/>
      <c r="G67" s="17"/>
      <c r="H67" s="17"/>
      <c r="I67" s="42"/>
      <c r="J67" s="42"/>
      <c r="K67" s="42"/>
    </row>
    <row r="68" spans="1:11" ht="18" x14ac:dyDescent="0.2">
      <c r="B68" s="1" t="s">
        <v>21</v>
      </c>
      <c r="C68" s="1"/>
      <c r="D68" s="1"/>
      <c r="E68" s="19"/>
      <c r="F68" s="17"/>
      <c r="G68" s="42"/>
      <c r="H68" s="42"/>
    </row>
    <row r="69" spans="1:11" ht="15" x14ac:dyDescent="0.2">
      <c r="B69" s="41"/>
      <c r="C69" s="41"/>
    </row>
    <row r="70" spans="1:11" ht="15.75" customHeight="1" x14ac:dyDescent="0.2">
      <c r="B70" s="448" t="s">
        <v>55</v>
      </c>
      <c r="C70" s="450" t="s">
        <v>22</v>
      </c>
      <c r="D70" s="450"/>
      <c r="E70" s="450"/>
      <c r="F70" s="450" t="s">
        <v>23</v>
      </c>
      <c r="G70" s="450" t="s">
        <v>24</v>
      </c>
      <c r="H70" s="450" t="s">
        <v>136</v>
      </c>
    </row>
    <row r="71" spans="1:11" ht="15.75" customHeight="1" x14ac:dyDescent="0.2">
      <c r="B71" s="449"/>
      <c r="C71" s="450"/>
      <c r="D71" s="450"/>
      <c r="E71" s="450"/>
      <c r="F71" s="450"/>
      <c r="G71" s="450"/>
      <c r="H71" s="450"/>
    </row>
    <row r="72" spans="1:11" x14ac:dyDescent="0.2">
      <c r="B72" s="29">
        <v>1</v>
      </c>
      <c r="C72" s="462">
        <v>2</v>
      </c>
      <c r="D72" s="462"/>
      <c r="E72" s="462"/>
      <c r="F72" s="29">
        <v>3</v>
      </c>
      <c r="G72" s="29">
        <v>4</v>
      </c>
      <c r="H72" s="29">
        <v>5</v>
      </c>
    </row>
    <row r="73" spans="1:11" ht="15" x14ac:dyDescent="0.2">
      <c r="B73" s="28"/>
      <c r="C73" s="462"/>
      <c r="D73" s="462"/>
      <c r="E73" s="462"/>
      <c r="F73" s="28"/>
      <c r="G73" s="28"/>
      <c r="H73" s="28"/>
    </row>
    <row r="74" spans="1:11" ht="15" x14ac:dyDescent="0.2">
      <c r="B74" s="474" t="s">
        <v>9</v>
      </c>
      <c r="C74" s="474"/>
      <c r="D74" s="474"/>
      <c r="E74" s="474"/>
      <c r="F74" s="28" t="s">
        <v>41</v>
      </c>
      <c r="G74" s="28" t="s">
        <v>10</v>
      </c>
      <c r="H74" s="28"/>
    </row>
    <row r="75" spans="1:11" ht="15.75" customHeight="1" x14ac:dyDescent="0.2">
      <c r="B75" s="463" t="s">
        <v>137</v>
      </c>
      <c r="C75" s="464"/>
      <c r="D75" s="464"/>
      <c r="E75" s="464"/>
      <c r="F75" s="464"/>
      <c r="G75" s="464"/>
      <c r="H75" s="465"/>
    </row>
    <row r="77" spans="1:11" ht="18" x14ac:dyDescent="0.2">
      <c r="A77" s="457" t="s">
        <v>115</v>
      </c>
      <c r="B77" s="457"/>
      <c r="C77" s="457"/>
      <c r="D77" s="457"/>
      <c r="E77" s="457"/>
      <c r="F77" s="457"/>
      <c r="G77" s="457"/>
      <c r="H77" s="457"/>
      <c r="I77" s="457"/>
    </row>
    <row r="78" spans="1:11" ht="9.9499999999999993" customHeight="1" x14ac:dyDescent="0.2">
      <c r="B78" s="16"/>
      <c r="C78" s="16"/>
      <c r="I78" s="17"/>
      <c r="J78" s="17"/>
      <c r="K78" s="17"/>
    </row>
    <row r="79" spans="1:11" ht="18" x14ac:dyDescent="0.2">
      <c r="B79" s="456" t="s">
        <v>0</v>
      </c>
      <c r="C79" s="456"/>
      <c r="D79" s="456"/>
      <c r="E79" s="18">
        <v>851</v>
      </c>
      <c r="F79" s="17"/>
      <c r="G79" s="17"/>
      <c r="H79" s="17"/>
      <c r="I79" s="42"/>
      <c r="J79" s="42"/>
      <c r="K79" s="42"/>
    </row>
    <row r="80" spans="1:11" ht="18" x14ac:dyDescent="0.2">
      <c r="B80" s="19"/>
      <c r="C80" s="19"/>
      <c r="D80" s="19"/>
      <c r="E80" s="19"/>
      <c r="F80" s="98" t="s">
        <v>188</v>
      </c>
      <c r="G80" s="42"/>
      <c r="H80" s="42"/>
    </row>
    <row r="81" spans="1:11" ht="15.75" customHeight="1" x14ac:dyDescent="0.2">
      <c r="B81" s="448" t="s">
        <v>55</v>
      </c>
      <c r="C81" s="448" t="s">
        <v>5</v>
      </c>
      <c r="D81" s="450" t="s">
        <v>25</v>
      </c>
      <c r="E81" s="450" t="s">
        <v>26</v>
      </c>
      <c r="F81" s="430" t="s">
        <v>172</v>
      </c>
    </row>
    <row r="82" spans="1:11" ht="31.5" customHeight="1" x14ac:dyDescent="0.2">
      <c r="B82" s="449"/>
      <c r="C82" s="449"/>
      <c r="D82" s="450"/>
      <c r="E82" s="450"/>
      <c r="F82" s="430"/>
    </row>
    <row r="83" spans="1:11" x14ac:dyDescent="0.2">
      <c r="B83" s="29">
        <v>1</v>
      </c>
      <c r="C83" s="29">
        <v>2</v>
      </c>
      <c r="D83" s="29">
        <v>3</v>
      </c>
      <c r="E83" s="29">
        <v>4</v>
      </c>
      <c r="F83" s="29">
        <v>5</v>
      </c>
    </row>
    <row r="84" spans="1:11" ht="30" x14ac:dyDescent="0.2">
      <c r="B84" s="28">
        <v>1</v>
      </c>
      <c r="C84" s="28" t="s">
        <v>60</v>
      </c>
      <c r="D84" s="44">
        <f>F84/E84*100</f>
        <v>84237.272727272721</v>
      </c>
      <c r="E84" s="45">
        <v>2.2000000000000002</v>
      </c>
      <c r="F84" s="46">
        <v>1853.22</v>
      </c>
    </row>
    <row r="85" spans="1:11" ht="15" x14ac:dyDescent="0.2">
      <c r="B85" s="28">
        <v>2</v>
      </c>
      <c r="C85" s="28" t="s">
        <v>61</v>
      </c>
      <c r="D85" s="44">
        <f>F85/E85*100</f>
        <v>2468674.666666667</v>
      </c>
      <c r="E85" s="45">
        <v>1.5</v>
      </c>
      <c r="F85" s="46">
        <v>37030.120000000003</v>
      </c>
    </row>
    <row r="86" spans="1:11" ht="15" x14ac:dyDescent="0.2">
      <c r="B86" s="458" t="s">
        <v>9</v>
      </c>
      <c r="C86" s="459"/>
      <c r="D86" s="28" t="s">
        <v>41</v>
      </c>
      <c r="E86" s="28" t="s">
        <v>41</v>
      </c>
      <c r="F86" s="379">
        <f>SUM(F84:F85)</f>
        <v>38883.340000000004</v>
      </c>
      <c r="G86" s="85"/>
    </row>
    <row r="87" spans="1:11" ht="34.5" customHeight="1" x14ac:dyDescent="0.2">
      <c r="B87" s="462" t="s">
        <v>139</v>
      </c>
      <c r="C87" s="462"/>
      <c r="D87" s="462"/>
      <c r="E87" s="462"/>
      <c r="F87" s="462"/>
    </row>
    <row r="88" spans="1:11" ht="18" x14ac:dyDescent="0.2">
      <c r="B88" s="3"/>
      <c r="C88" s="3"/>
    </row>
    <row r="89" spans="1:11" ht="18" x14ac:dyDescent="0.2">
      <c r="A89" s="436" t="s">
        <v>43</v>
      </c>
      <c r="B89" s="436"/>
      <c r="C89" s="436"/>
      <c r="D89" s="436"/>
      <c r="E89" s="436"/>
      <c r="F89" s="436"/>
      <c r="G89" s="436"/>
      <c r="H89" s="436"/>
      <c r="I89" s="436"/>
    </row>
    <row r="90" spans="1:11" ht="12.6" customHeight="1" x14ac:dyDescent="0.2">
      <c r="A90" s="34"/>
      <c r="B90" s="3"/>
      <c r="C90" s="3"/>
      <c r="D90" s="3"/>
      <c r="E90" s="3"/>
      <c r="F90" s="3"/>
      <c r="G90" s="3"/>
      <c r="H90" s="3"/>
    </row>
    <row r="91" spans="1:11" ht="18" x14ac:dyDescent="0.2">
      <c r="B91" s="456" t="s">
        <v>0</v>
      </c>
      <c r="C91" s="456"/>
      <c r="D91" s="456"/>
      <c r="E91" s="17"/>
      <c r="F91" s="17"/>
      <c r="G91" s="17"/>
      <c r="H91" s="17"/>
      <c r="I91" s="42"/>
      <c r="J91" s="42"/>
      <c r="K91" s="42"/>
    </row>
    <row r="92" spans="1:11" ht="18" x14ac:dyDescent="0.2">
      <c r="B92" s="19" t="s">
        <v>1</v>
      </c>
      <c r="C92" s="19"/>
      <c r="D92" s="19"/>
      <c r="E92" s="19"/>
      <c r="F92" s="42"/>
      <c r="G92" s="42"/>
      <c r="H92" s="42"/>
    </row>
    <row r="93" spans="1:11" ht="24.75" customHeight="1" x14ac:dyDescent="0.2">
      <c r="B93" s="16"/>
      <c r="C93" s="16"/>
      <c r="E93" s="19"/>
      <c r="F93" s="98" t="s">
        <v>361</v>
      </c>
    </row>
    <row r="94" spans="1:11" ht="15.75" customHeight="1" x14ac:dyDescent="0.2">
      <c r="B94" s="448" t="s">
        <v>55</v>
      </c>
      <c r="C94" s="448" t="s">
        <v>22</v>
      </c>
      <c r="D94" s="450" t="s">
        <v>23</v>
      </c>
      <c r="E94" s="450" t="s">
        <v>24</v>
      </c>
      <c r="F94" s="450" t="s">
        <v>140</v>
      </c>
      <c r="G94" s="487"/>
    </row>
    <row r="95" spans="1:11" x14ac:dyDescent="0.2">
      <c r="B95" s="449"/>
      <c r="C95" s="449"/>
      <c r="D95" s="450"/>
      <c r="E95" s="450"/>
      <c r="F95" s="450"/>
      <c r="G95" s="487"/>
    </row>
    <row r="96" spans="1:11" ht="15" x14ac:dyDescent="0.2">
      <c r="B96" s="29">
        <v>1</v>
      </c>
      <c r="C96" s="29">
        <v>2</v>
      </c>
      <c r="D96" s="29">
        <v>3</v>
      </c>
      <c r="E96" s="29">
        <v>4</v>
      </c>
      <c r="F96" s="29">
        <v>5</v>
      </c>
      <c r="G96" s="47"/>
    </row>
    <row r="97" spans="1:11" ht="60" x14ac:dyDescent="0.2">
      <c r="B97" s="28"/>
      <c r="C97" s="28" t="s">
        <v>360</v>
      </c>
      <c r="D97" s="28"/>
      <c r="E97" s="28"/>
      <c r="F97" s="28">
        <v>50000</v>
      </c>
      <c r="G97" s="47"/>
    </row>
    <row r="98" spans="1:11" ht="15" x14ac:dyDescent="0.2">
      <c r="B98" s="460" t="s">
        <v>9</v>
      </c>
      <c r="C98" s="461"/>
      <c r="D98" s="28" t="s">
        <v>41</v>
      </c>
      <c r="E98" s="28" t="s">
        <v>10</v>
      </c>
      <c r="F98" s="379">
        <f>SUM(F97:F97)</f>
        <v>50000</v>
      </c>
    </row>
    <row r="99" spans="1:11" ht="18" customHeight="1" x14ac:dyDescent="0.2">
      <c r="B99" s="473" t="s">
        <v>141</v>
      </c>
      <c r="C99" s="473"/>
      <c r="D99" s="473"/>
      <c r="E99" s="473"/>
      <c r="F99" s="473"/>
    </row>
    <row r="100" spans="1:11" ht="18" x14ac:dyDescent="0.2">
      <c r="B100" s="16"/>
      <c r="C100" s="16"/>
    </row>
    <row r="101" spans="1:11" ht="18" x14ac:dyDescent="0.2">
      <c r="A101" s="436" t="s">
        <v>118</v>
      </c>
      <c r="B101" s="436"/>
      <c r="C101" s="436"/>
      <c r="D101" s="436"/>
      <c r="E101" s="436"/>
      <c r="F101" s="436"/>
      <c r="G101" s="436"/>
      <c r="H101" s="436"/>
      <c r="I101" s="436"/>
    </row>
    <row r="102" spans="1:11" ht="11.1" customHeight="1" x14ac:dyDescent="0.2">
      <c r="B102" s="16"/>
      <c r="C102" s="16"/>
      <c r="I102" s="17"/>
      <c r="J102" s="17"/>
      <c r="K102" s="17"/>
    </row>
    <row r="103" spans="1:11" ht="18" x14ac:dyDescent="0.2">
      <c r="B103" s="456" t="s">
        <v>0</v>
      </c>
      <c r="C103" s="456"/>
      <c r="D103" s="456"/>
      <c r="E103" s="17"/>
      <c r="F103" s="17"/>
      <c r="G103" s="17"/>
      <c r="H103" s="17"/>
      <c r="I103" s="42"/>
      <c r="J103" s="42"/>
      <c r="K103" s="42"/>
    </row>
    <row r="104" spans="1:11" ht="18" x14ac:dyDescent="0.2">
      <c r="B104" s="19" t="s">
        <v>1</v>
      </c>
      <c r="C104" s="19"/>
      <c r="D104" s="19"/>
      <c r="E104" s="19">
        <v>853</v>
      </c>
      <c r="F104" s="42"/>
      <c r="G104" s="42"/>
      <c r="H104" s="42"/>
    </row>
    <row r="105" spans="1:11" ht="20.25" customHeight="1" x14ac:dyDescent="0.2">
      <c r="B105" s="16"/>
      <c r="C105" s="16"/>
      <c r="F105" s="132" t="s">
        <v>377</v>
      </c>
    </row>
    <row r="106" spans="1:11" ht="15.75" customHeight="1" x14ac:dyDescent="0.2">
      <c r="B106" s="448" t="s">
        <v>55</v>
      </c>
      <c r="C106" s="448" t="s">
        <v>22</v>
      </c>
      <c r="D106" s="450" t="s">
        <v>23</v>
      </c>
      <c r="E106" s="450" t="s">
        <v>24</v>
      </c>
      <c r="F106" s="475" t="s">
        <v>136</v>
      </c>
      <c r="G106" s="487"/>
    </row>
    <row r="107" spans="1:11" x14ac:dyDescent="0.2">
      <c r="B107" s="449"/>
      <c r="C107" s="449"/>
      <c r="D107" s="450"/>
      <c r="E107" s="450"/>
      <c r="F107" s="475"/>
      <c r="G107" s="487"/>
    </row>
    <row r="108" spans="1:11" ht="15" x14ac:dyDescent="0.2">
      <c r="B108" s="29">
        <v>1</v>
      </c>
      <c r="C108" s="29">
        <v>2</v>
      </c>
      <c r="D108" s="29">
        <v>3</v>
      </c>
      <c r="E108" s="29">
        <v>4</v>
      </c>
      <c r="F108" s="29">
        <v>5</v>
      </c>
      <c r="G108" s="47"/>
    </row>
    <row r="109" spans="1:11" ht="42.75" x14ac:dyDescent="0.2">
      <c r="B109" s="28">
        <v>1</v>
      </c>
      <c r="C109" s="152" t="s">
        <v>175</v>
      </c>
      <c r="D109" s="28"/>
      <c r="E109" s="28"/>
      <c r="F109" s="46">
        <v>528.27</v>
      </c>
      <c r="G109" s="47"/>
    </row>
    <row r="110" spans="1:11" ht="15" x14ac:dyDescent="0.2">
      <c r="B110" s="460" t="s">
        <v>9</v>
      </c>
      <c r="C110" s="461"/>
      <c r="D110" s="28" t="s">
        <v>41</v>
      </c>
      <c r="E110" s="28" t="s">
        <v>10</v>
      </c>
      <c r="F110" s="350">
        <f>SUM(F109:F109)</f>
        <v>528.27</v>
      </c>
    </row>
    <row r="111" spans="1:11" ht="19.5" customHeight="1" x14ac:dyDescent="0.2">
      <c r="B111" s="473" t="s">
        <v>141</v>
      </c>
      <c r="C111" s="473"/>
      <c r="D111" s="473"/>
      <c r="E111" s="473"/>
      <c r="F111" s="473"/>
    </row>
    <row r="112" spans="1:11" ht="19.5" customHeight="1" x14ac:dyDescent="0.2">
      <c r="B112" s="48"/>
      <c r="C112" s="48"/>
      <c r="D112" s="48"/>
      <c r="E112" s="48"/>
      <c r="F112" s="48"/>
    </row>
    <row r="113" spans="1:11" ht="18" x14ac:dyDescent="0.2">
      <c r="A113" s="436" t="s">
        <v>119</v>
      </c>
      <c r="B113" s="436"/>
      <c r="C113" s="436"/>
      <c r="D113" s="436"/>
      <c r="E113" s="436"/>
      <c r="F113" s="436"/>
      <c r="G113" s="436"/>
      <c r="H113" s="436"/>
      <c r="I113" s="436"/>
    </row>
    <row r="114" spans="1:11" ht="9" customHeight="1" x14ac:dyDescent="0.2">
      <c r="B114" s="16"/>
      <c r="C114" s="16"/>
      <c r="I114" s="17"/>
      <c r="J114" s="17"/>
      <c r="K114" s="17"/>
    </row>
    <row r="115" spans="1:11" ht="18" x14ac:dyDescent="0.2">
      <c r="B115" s="456" t="s">
        <v>0</v>
      </c>
      <c r="C115" s="456"/>
      <c r="D115" s="456"/>
      <c r="E115" s="18">
        <v>244</v>
      </c>
      <c r="F115" s="17"/>
      <c r="G115" s="17"/>
      <c r="H115" s="17"/>
      <c r="I115" s="42"/>
      <c r="J115" s="42"/>
      <c r="K115" s="42"/>
    </row>
    <row r="116" spans="1:11" ht="14.1" customHeight="1" x14ac:dyDescent="0.2">
      <c r="B116" s="16"/>
      <c r="C116" s="16"/>
      <c r="E116" s="19"/>
    </row>
    <row r="117" spans="1:11" ht="18" x14ac:dyDescent="0.2">
      <c r="A117" s="436" t="s">
        <v>58</v>
      </c>
      <c r="B117" s="436"/>
      <c r="C117" s="436"/>
      <c r="D117" s="436"/>
      <c r="E117" s="436"/>
      <c r="F117" s="436"/>
      <c r="G117" s="436"/>
      <c r="H117" s="436"/>
      <c r="I117" s="436"/>
    </row>
    <row r="118" spans="1:11" ht="18" x14ac:dyDescent="0.2">
      <c r="B118" s="456"/>
      <c r="C118" s="456"/>
      <c r="D118" s="456"/>
      <c r="H118" s="98" t="s">
        <v>189</v>
      </c>
    </row>
    <row r="119" spans="1:11" ht="45" customHeight="1" x14ac:dyDescent="0.2">
      <c r="B119" s="28" t="s">
        <v>55</v>
      </c>
      <c r="C119" s="28" t="s">
        <v>5</v>
      </c>
      <c r="D119" s="28" t="s">
        <v>65</v>
      </c>
      <c r="E119" s="28" t="s">
        <v>27</v>
      </c>
      <c r="F119" s="28" t="s">
        <v>66</v>
      </c>
      <c r="G119" s="28" t="s">
        <v>134</v>
      </c>
      <c r="H119" s="28" t="s">
        <v>42</v>
      </c>
      <c r="I119" s="49"/>
    </row>
    <row r="120" spans="1:11" x14ac:dyDescent="0.2">
      <c r="B120" s="29">
        <v>1</v>
      </c>
      <c r="C120" s="29">
        <v>2</v>
      </c>
      <c r="D120" s="29">
        <v>3</v>
      </c>
      <c r="E120" s="29">
        <v>4</v>
      </c>
      <c r="F120" s="29">
        <v>5</v>
      </c>
      <c r="G120" s="29">
        <v>6</v>
      </c>
      <c r="H120" s="29">
        <v>7</v>
      </c>
      <c r="I120" s="50"/>
    </row>
    <row r="121" spans="1:11" ht="60" x14ac:dyDescent="0.2">
      <c r="B121" s="79">
        <v>1</v>
      </c>
      <c r="C121" s="79" t="s">
        <v>62</v>
      </c>
      <c r="D121" s="89"/>
      <c r="E121" s="87"/>
      <c r="F121" s="87"/>
      <c r="G121" s="388">
        <v>362.28</v>
      </c>
      <c r="H121" s="497"/>
      <c r="I121" s="91"/>
    </row>
    <row r="122" spans="1:11" ht="32.25" customHeight="1" x14ac:dyDescent="0.2">
      <c r="B122" s="79">
        <v>2</v>
      </c>
      <c r="C122" s="79" t="s">
        <v>358</v>
      </c>
      <c r="D122" s="89"/>
      <c r="E122" s="87"/>
      <c r="F122" s="87"/>
      <c r="G122" s="388"/>
      <c r="H122" s="498"/>
      <c r="I122" s="49"/>
    </row>
    <row r="123" spans="1:11" ht="15" x14ac:dyDescent="0.2">
      <c r="B123" s="450" t="s">
        <v>9</v>
      </c>
      <c r="C123" s="450"/>
      <c r="D123" s="28" t="s">
        <v>41</v>
      </c>
      <c r="E123" s="28" t="s">
        <v>10</v>
      </c>
      <c r="F123" s="28" t="s">
        <v>10</v>
      </c>
      <c r="G123" s="379">
        <f>SUM(G121:G122)</f>
        <v>362.28</v>
      </c>
      <c r="H123" s="51"/>
      <c r="I123" s="52"/>
    </row>
    <row r="124" spans="1:11" ht="22.5" customHeight="1" x14ac:dyDescent="0.2">
      <c r="B124" s="462" t="s">
        <v>142</v>
      </c>
      <c r="C124" s="462"/>
      <c r="D124" s="462"/>
      <c r="E124" s="462"/>
      <c r="F124" s="462"/>
      <c r="G124" s="462"/>
      <c r="H124" s="462"/>
      <c r="I124" s="33"/>
    </row>
    <row r="125" spans="1:11" ht="18" x14ac:dyDescent="0.2">
      <c r="B125" s="16"/>
      <c r="C125" s="16"/>
    </row>
    <row r="126" spans="1:11" ht="18" x14ac:dyDescent="0.2">
      <c r="A126" s="436" t="s">
        <v>120</v>
      </c>
      <c r="B126" s="436"/>
      <c r="C126" s="436"/>
      <c r="D126" s="436"/>
      <c r="E126" s="436"/>
      <c r="F126" s="436"/>
      <c r="G126" s="436"/>
      <c r="H126" s="436"/>
      <c r="I126" s="436"/>
    </row>
    <row r="127" spans="1:11" ht="18" x14ac:dyDescent="0.2">
      <c r="B127" s="16"/>
      <c r="C127" s="16"/>
      <c r="H127" s="98" t="s">
        <v>220</v>
      </c>
      <c r="I127" s="320" t="s">
        <v>291</v>
      </c>
    </row>
    <row r="128" spans="1:11" ht="30.95" customHeight="1" x14ac:dyDescent="0.2">
      <c r="B128" s="37" t="s">
        <v>55</v>
      </c>
      <c r="C128" s="458" t="s">
        <v>5</v>
      </c>
      <c r="D128" s="459"/>
      <c r="E128" s="28" t="s">
        <v>28</v>
      </c>
      <c r="F128" s="28" t="s">
        <v>29</v>
      </c>
      <c r="G128" s="28" t="s">
        <v>134</v>
      </c>
      <c r="H128" s="28" t="s">
        <v>42</v>
      </c>
    </row>
    <row r="129" spans="1:11" x14ac:dyDescent="0.2">
      <c r="B129" s="29">
        <v>1</v>
      </c>
      <c r="C129" s="462">
        <v>2</v>
      </c>
      <c r="D129" s="462"/>
      <c r="E129" s="29">
        <v>3</v>
      </c>
      <c r="F129" s="29">
        <v>4</v>
      </c>
      <c r="G129" s="29">
        <v>5</v>
      </c>
      <c r="H129" s="29">
        <v>6</v>
      </c>
      <c r="I129" s="53"/>
    </row>
    <row r="130" spans="1:11" ht="29.25" customHeight="1" x14ac:dyDescent="0.2">
      <c r="B130" s="28">
        <v>1</v>
      </c>
      <c r="C130" s="462" t="s">
        <v>216</v>
      </c>
      <c r="D130" s="462"/>
      <c r="E130" s="28"/>
      <c r="F130" s="28"/>
      <c r="G130" s="215"/>
      <c r="H130" s="321"/>
      <c r="I130" s="54"/>
    </row>
    <row r="131" spans="1:11" ht="29.25" customHeight="1" x14ac:dyDescent="0.2">
      <c r="B131" s="206">
        <v>2</v>
      </c>
      <c r="C131" s="462" t="s">
        <v>216</v>
      </c>
      <c r="D131" s="462"/>
      <c r="E131" s="205"/>
      <c r="F131" s="205"/>
      <c r="G131" s="215"/>
      <c r="H131" s="321"/>
      <c r="I131" s="208"/>
    </row>
    <row r="132" spans="1:11" ht="15" customHeight="1" x14ac:dyDescent="0.2">
      <c r="B132" s="460" t="s">
        <v>9</v>
      </c>
      <c r="C132" s="466"/>
      <c r="D132" s="461"/>
      <c r="E132" s="28" t="s">
        <v>41</v>
      </c>
      <c r="F132" s="28" t="s">
        <v>41</v>
      </c>
      <c r="G132" s="384">
        <f>G130</f>
        <v>0</v>
      </c>
      <c r="H132" s="13"/>
      <c r="I132" s="69"/>
    </row>
    <row r="133" spans="1:11" ht="20.25" customHeight="1" x14ac:dyDescent="0.2">
      <c r="B133" s="462" t="s">
        <v>143</v>
      </c>
      <c r="C133" s="462"/>
      <c r="D133" s="462"/>
      <c r="E133" s="462"/>
      <c r="F133" s="462"/>
      <c r="G133" s="462"/>
      <c r="H133" s="462"/>
      <c r="I133" s="33"/>
    </row>
    <row r="134" spans="1:11" ht="18" x14ac:dyDescent="0.2">
      <c r="B134" s="16"/>
      <c r="C134" s="16"/>
    </row>
    <row r="135" spans="1:11" ht="18" x14ac:dyDescent="0.2">
      <c r="A135" s="436" t="s">
        <v>121</v>
      </c>
      <c r="B135" s="436"/>
      <c r="C135" s="436"/>
      <c r="D135" s="436"/>
      <c r="E135" s="436"/>
      <c r="F135" s="436"/>
      <c r="G135" s="436"/>
      <c r="H135" s="436"/>
      <c r="I135" s="436"/>
      <c r="K135" s="114"/>
    </row>
    <row r="136" spans="1:11" ht="13.5" customHeight="1" x14ac:dyDescent="0.2">
      <c r="A136" s="234"/>
      <c r="B136" s="230"/>
      <c r="C136" s="230"/>
      <c r="D136" s="230"/>
      <c r="E136" s="230"/>
      <c r="F136" s="230"/>
      <c r="H136" s="98" t="s">
        <v>375</v>
      </c>
      <c r="K136" s="114"/>
    </row>
    <row r="137" spans="1:11" ht="15.75" customHeight="1" x14ac:dyDescent="0.2">
      <c r="B137" s="450" t="s">
        <v>55</v>
      </c>
      <c r="C137" s="450" t="s">
        <v>22</v>
      </c>
      <c r="D137" s="450" t="s">
        <v>30</v>
      </c>
      <c r="E137" s="450" t="s">
        <v>51</v>
      </c>
      <c r="F137" s="450" t="s">
        <v>31</v>
      </c>
      <c r="G137" s="450" t="s">
        <v>134</v>
      </c>
      <c r="H137" s="450" t="s">
        <v>42</v>
      </c>
      <c r="I137" s="49"/>
      <c r="K137" s="114"/>
    </row>
    <row r="138" spans="1:11" ht="15.75" customHeight="1" x14ac:dyDescent="0.2">
      <c r="B138" s="450"/>
      <c r="C138" s="450"/>
      <c r="D138" s="450"/>
      <c r="E138" s="450"/>
      <c r="F138" s="450"/>
      <c r="G138" s="450"/>
      <c r="H138" s="450"/>
      <c r="I138" s="49"/>
      <c r="K138" s="114"/>
    </row>
    <row r="139" spans="1:11" x14ac:dyDescent="0.2">
      <c r="B139" s="231">
        <v>1</v>
      </c>
      <c r="C139" s="231">
        <v>2</v>
      </c>
      <c r="D139" s="231">
        <v>3</v>
      </c>
      <c r="E139" s="231">
        <v>4</v>
      </c>
      <c r="F139" s="231">
        <v>5</v>
      </c>
      <c r="G139" s="231">
        <v>6</v>
      </c>
      <c r="H139" s="231">
        <v>7</v>
      </c>
      <c r="I139" s="50"/>
      <c r="K139" s="114"/>
    </row>
    <row r="140" spans="1:11" ht="45.75" customHeight="1" x14ac:dyDescent="0.25">
      <c r="B140" s="178">
        <v>1</v>
      </c>
      <c r="C140" s="236" t="s">
        <v>171</v>
      </c>
      <c r="D140" s="89"/>
      <c r="E140" s="83"/>
      <c r="F140" s="83"/>
      <c r="G140" s="83">
        <v>671.88</v>
      </c>
      <c r="H140" s="179"/>
      <c r="I140"/>
      <c r="J140"/>
      <c r="K140" s="114"/>
    </row>
    <row r="141" spans="1:11" ht="15.6" customHeight="1" x14ac:dyDescent="0.25">
      <c r="B141" s="458" t="s">
        <v>9</v>
      </c>
      <c r="C141" s="459"/>
      <c r="D141" s="232" t="s">
        <v>82</v>
      </c>
      <c r="E141" s="232" t="s">
        <v>82</v>
      </c>
      <c r="F141" s="232" t="s">
        <v>82</v>
      </c>
      <c r="G141" s="380">
        <f>SUM(G140:G140)</f>
        <v>671.88</v>
      </c>
      <c r="H141" s="39"/>
      <c r="I141" s="88"/>
      <c r="J141"/>
      <c r="K141" s="114"/>
    </row>
    <row r="142" spans="1:11" ht="18" customHeight="1" x14ac:dyDescent="0.25">
      <c r="B142" s="462" t="s">
        <v>142</v>
      </c>
      <c r="C142" s="462"/>
      <c r="D142" s="462"/>
      <c r="E142" s="462"/>
      <c r="F142" s="462"/>
      <c r="G142" s="462"/>
      <c r="H142" s="462"/>
      <c r="I142" s="52"/>
      <c r="J142"/>
      <c r="K142" s="114"/>
    </row>
    <row r="143" spans="1:11" ht="18" customHeight="1" x14ac:dyDescent="0.25">
      <c r="B143" s="53"/>
      <c r="C143" s="53"/>
      <c r="D143" s="53"/>
      <c r="E143" s="53"/>
      <c r="F143" s="53"/>
      <c r="G143" s="53"/>
      <c r="H143" s="53"/>
      <c r="I143" s="52"/>
      <c r="J143"/>
      <c r="K143" s="114"/>
    </row>
    <row r="144" spans="1:11" ht="17.25" customHeight="1" x14ac:dyDescent="0.25">
      <c r="A144" s="234"/>
      <c r="B144" s="230"/>
      <c r="C144" s="230"/>
      <c r="D144" s="230"/>
      <c r="E144" s="230"/>
      <c r="F144" s="230"/>
      <c r="H144" s="98" t="s">
        <v>376</v>
      </c>
      <c r="J144"/>
      <c r="K144" s="114"/>
    </row>
    <row r="145" spans="1:11" ht="15.75" customHeight="1" x14ac:dyDescent="0.25">
      <c r="B145" s="450" t="s">
        <v>55</v>
      </c>
      <c r="C145" s="450" t="s">
        <v>22</v>
      </c>
      <c r="D145" s="450" t="s">
        <v>30</v>
      </c>
      <c r="E145" s="450" t="s">
        <v>51</v>
      </c>
      <c r="F145" s="450" t="s">
        <v>31</v>
      </c>
      <c r="G145" s="450" t="s">
        <v>134</v>
      </c>
      <c r="H145" s="450" t="s">
        <v>42</v>
      </c>
      <c r="I145" s="49"/>
      <c r="J145"/>
      <c r="K145" s="114"/>
    </row>
    <row r="146" spans="1:11" ht="15.75" customHeight="1" x14ac:dyDescent="0.25">
      <c r="B146" s="450"/>
      <c r="C146" s="450"/>
      <c r="D146" s="450"/>
      <c r="E146" s="450"/>
      <c r="F146" s="450"/>
      <c r="G146" s="450"/>
      <c r="H146" s="450"/>
      <c r="I146" s="49"/>
      <c r="J146"/>
      <c r="K146" s="114"/>
    </row>
    <row r="147" spans="1:11" ht="15" x14ac:dyDescent="0.25">
      <c r="B147" s="231">
        <v>1</v>
      </c>
      <c r="C147" s="231">
        <v>2</v>
      </c>
      <c r="D147" s="231">
        <v>3</v>
      </c>
      <c r="E147" s="231">
        <v>4</v>
      </c>
      <c r="F147" s="231">
        <v>5</v>
      </c>
      <c r="G147" s="231">
        <v>6</v>
      </c>
      <c r="H147" s="231">
        <v>7</v>
      </c>
      <c r="I147" s="50"/>
      <c r="J147"/>
      <c r="K147" s="114"/>
    </row>
    <row r="148" spans="1:11" ht="39" customHeight="1" x14ac:dyDescent="0.25">
      <c r="B148" s="232">
        <v>1</v>
      </c>
      <c r="C148" s="233" t="s">
        <v>170</v>
      </c>
      <c r="D148" s="89"/>
      <c r="E148" s="83"/>
      <c r="F148" s="83"/>
      <c r="G148" s="83">
        <f>36780-200.88</f>
        <v>36579.120000000003</v>
      </c>
      <c r="H148" s="140"/>
      <c r="I148" s="49"/>
      <c r="J148"/>
      <c r="K148" s="114"/>
    </row>
    <row r="149" spans="1:11" ht="39" customHeight="1" x14ac:dyDescent="0.25">
      <c r="B149" s="232">
        <v>2</v>
      </c>
      <c r="C149" s="233" t="s">
        <v>239</v>
      </c>
      <c r="D149" s="89"/>
      <c r="E149" s="83"/>
      <c r="F149" s="83"/>
      <c r="G149" s="83">
        <v>23198.5</v>
      </c>
      <c r="H149" s="140"/>
      <c r="I149" s="49"/>
      <c r="J149"/>
      <c r="K149" s="114"/>
    </row>
    <row r="150" spans="1:11" ht="39" customHeight="1" x14ac:dyDescent="0.25">
      <c r="B150" s="232">
        <v>3</v>
      </c>
      <c r="C150" s="233" t="s">
        <v>240</v>
      </c>
      <c r="D150" s="89"/>
      <c r="E150" s="83"/>
      <c r="F150" s="83"/>
      <c r="G150" s="83">
        <v>3403</v>
      </c>
      <c r="H150" s="140"/>
      <c r="I150" s="49"/>
      <c r="J150"/>
      <c r="K150" s="114"/>
    </row>
    <row r="151" spans="1:11" ht="15.6" customHeight="1" x14ac:dyDescent="0.2">
      <c r="B151" s="458" t="s">
        <v>9</v>
      </c>
      <c r="C151" s="459"/>
      <c r="D151" s="232" t="s">
        <v>82</v>
      </c>
      <c r="E151" s="232" t="s">
        <v>82</v>
      </c>
      <c r="F151" s="232" t="s">
        <v>82</v>
      </c>
      <c r="G151" s="380">
        <f>SUM(G148:G150)</f>
        <v>63180.62</v>
      </c>
      <c r="H151" s="39"/>
      <c r="I151" s="88"/>
      <c r="J151" s="85"/>
      <c r="K151" s="114"/>
    </row>
    <row r="152" spans="1:11" ht="18" customHeight="1" x14ac:dyDescent="0.2">
      <c r="B152" s="462" t="s">
        <v>142</v>
      </c>
      <c r="C152" s="462"/>
      <c r="D152" s="462"/>
      <c r="E152" s="462"/>
      <c r="F152" s="462"/>
      <c r="G152" s="462"/>
      <c r="H152" s="462"/>
      <c r="I152" s="52"/>
      <c r="K152" s="114"/>
    </row>
    <row r="153" spans="1:11" s="268" customFormat="1" ht="18" customHeight="1" x14ac:dyDescent="0.2">
      <c r="B153" s="53"/>
      <c r="C153" s="53"/>
      <c r="D153" s="53"/>
      <c r="E153" s="53"/>
      <c r="F153" s="53"/>
      <c r="G153" s="53"/>
      <c r="H153" s="53"/>
      <c r="I153" s="52"/>
      <c r="K153" s="114"/>
    </row>
    <row r="154" spans="1:11" s="268" customFormat="1" ht="18" customHeight="1" x14ac:dyDescent="0.2">
      <c r="B154" s="53"/>
      <c r="C154" s="53"/>
      <c r="D154" s="53"/>
      <c r="E154" s="53"/>
      <c r="F154" s="318" t="s">
        <v>287</v>
      </c>
      <c r="G154" s="319" t="s">
        <v>289</v>
      </c>
      <c r="H154" s="53"/>
      <c r="I154" s="52"/>
      <c r="K154" s="114"/>
    </row>
    <row r="155" spans="1:11" s="268" customFormat="1" ht="18" customHeight="1" x14ac:dyDescent="0.2">
      <c r="B155" s="448" t="s">
        <v>55</v>
      </c>
      <c r="C155" s="448" t="s">
        <v>22</v>
      </c>
      <c r="D155" s="448" t="s">
        <v>32</v>
      </c>
      <c r="E155" s="448" t="s">
        <v>33</v>
      </c>
      <c r="F155" s="448" t="s">
        <v>34</v>
      </c>
      <c r="G155" s="472" t="s">
        <v>42</v>
      </c>
      <c r="H155" s="53"/>
      <c r="I155" s="52"/>
      <c r="K155" s="114"/>
    </row>
    <row r="156" spans="1:11" s="268" customFormat="1" ht="18" customHeight="1" x14ac:dyDescent="0.2">
      <c r="B156" s="449"/>
      <c r="C156" s="449"/>
      <c r="D156" s="449"/>
      <c r="E156" s="449"/>
      <c r="F156" s="449"/>
      <c r="G156" s="472"/>
      <c r="H156" s="53"/>
      <c r="I156" s="52"/>
      <c r="K156" s="114"/>
    </row>
    <row r="157" spans="1:11" s="268" customFormat="1" ht="18" customHeight="1" x14ac:dyDescent="0.2">
      <c r="B157" s="312">
        <v>1</v>
      </c>
      <c r="C157" s="312">
        <v>2</v>
      </c>
      <c r="D157" s="312">
        <v>3</v>
      </c>
      <c r="E157" s="312">
        <v>4</v>
      </c>
      <c r="F157" s="312">
        <v>5</v>
      </c>
      <c r="G157" s="262">
        <v>6</v>
      </c>
      <c r="H157" s="53"/>
      <c r="I157" s="52"/>
      <c r="K157" s="114"/>
    </row>
    <row r="158" spans="1:11" s="268" customFormat="1" ht="18" customHeight="1" x14ac:dyDescent="0.2">
      <c r="B158" s="312">
        <v>1</v>
      </c>
      <c r="C158" s="317" t="s">
        <v>288</v>
      </c>
      <c r="D158" s="312"/>
      <c r="E158" s="312"/>
      <c r="F158" s="278">
        <v>20000</v>
      </c>
      <c r="G158" s="140"/>
      <c r="H158" s="53"/>
      <c r="I158" s="52"/>
      <c r="K158" s="114"/>
    </row>
    <row r="159" spans="1:11" ht="18" customHeight="1" x14ac:dyDescent="0.2">
      <c r="B159" s="467" t="s">
        <v>9</v>
      </c>
      <c r="C159" s="468"/>
      <c r="D159" s="313" t="s">
        <v>41</v>
      </c>
      <c r="E159" s="313" t="s">
        <v>10</v>
      </c>
      <c r="F159" s="380">
        <f>SUM(F158:F158)</f>
        <v>20000</v>
      </c>
      <c r="G159" s="313" t="s">
        <v>10</v>
      </c>
      <c r="H159" s="53"/>
      <c r="I159" s="52"/>
    </row>
    <row r="160" spans="1:11" ht="18" x14ac:dyDescent="0.2">
      <c r="A160" s="436" t="s">
        <v>122</v>
      </c>
      <c r="B160" s="436"/>
      <c r="C160" s="436"/>
      <c r="D160" s="436"/>
      <c r="E160" s="436"/>
      <c r="F160" s="436"/>
      <c r="G160" s="436"/>
      <c r="H160" s="436"/>
      <c r="I160" s="436"/>
    </row>
    <row r="161" spans="1:11" ht="18" x14ac:dyDescent="0.2">
      <c r="A161" s="119"/>
      <c r="B161" s="119"/>
      <c r="C161" s="119"/>
      <c r="D161" s="119"/>
      <c r="E161" s="119"/>
      <c r="F161" s="119"/>
      <c r="G161" s="119"/>
      <c r="H161" s="119"/>
      <c r="I161" s="119"/>
    </row>
    <row r="162" spans="1:11" ht="18" x14ac:dyDescent="0.2">
      <c r="B162" s="16"/>
      <c r="C162" s="16"/>
      <c r="G162" s="98" t="s">
        <v>208</v>
      </c>
    </row>
    <row r="163" spans="1:11" ht="18.75" customHeight="1" x14ac:dyDescent="0.2">
      <c r="B163" s="450" t="s">
        <v>55</v>
      </c>
      <c r="C163" s="450" t="s">
        <v>22</v>
      </c>
      <c r="D163" s="450" t="s">
        <v>32</v>
      </c>
      <c r="E163" s="450" t="s">
        <v>33</v>
      </c>
      <c r="F163" s="450" t="s">
        <v>34</v>
      </c>
      <c r="G163" s="472" t="s">
        <v>42</v>
      </c>
    </row>
    <row r="164" spans="1:11" ht="18.75" customHeight="1" x14ac:dyDescent="0.2">
      <c r="B164" s="450"/>
      <c r="C164" s="450"/>
      <c r="D164" s="450"/>
      <c r="E164" s="450"/>
      <c r="F164" s="450"/>
      <c r="G164" s="472"/>
    </row>
    <row r="165" spans="1:11" x14ac:dyDescent="0.2">
      <c r="B165" s="29">
        <v>1</v>
      </c>
      <c r="C165" s="29">
        <v>2</v>
      </c>
      <c r="D165" s="29">
        <v>3</v>
      </c>
      <c r="E165" s="29">
        <v>4</v>
      </c>
      <c r="F165" s="29">
        <v>5</v>
      </c>
      <c r="G165" s="57">
        <v>6</v>
      </c>
    </row>
    <row r="166" spans="1:11" ht="37.5" customHeight="1" x14ac:dyDescent="0.2">
      <c r="B166" s="78">
        <v>1</v>
      </c>
      <c r="C166" s="86" t="s">
        <v>241</v>
      </c>
      <c r="D166" s="78"/>
      <c r="E166" s="78"/>
      <c r="F166" s="83">
        <v>19930</v>
      </c>
      <c r="G166" s="140"/>
    </row>
    <row r="167" spans="1:11" ht="15" x14ac:dyDescent="0.2">
      <c r="B167" s="467" t="s">
        <v>9</v>
      </c>
      <c r="C167" s="468"/>
      <c r="D167" s="28" t="s">
        <v>41</v>
      </c>
      <c r="E167" s="28" t="s">
        <v>10</v>
      </c>
      <c r="F167" s="386">
        <f>SUM(F166:F166)</f>
        <v>19930</v>
      </c>
      <c r="G167" s="28" t="s">
        <v>10</v>
      </c>
      <c r="H167" s="85"/>
    </row>
    <row r="168" spans="1:11" ht="15" x14ac:dyDescent="0.2">
      <c r="B168" s="54"/>
      <c r="C168" s="54"/>
      <c r="D168" s="54"/>
      <c r="E168" s="55"/>
      <c r="F168" s="55"/>
      <c r="G168" s="55"/>
    </row>
    <row r="169" spans="1:11" ht="18" x14ac:dyDescent="0.2">
      <c r="B169" s="16"/>
      <c r="C169" s="16"/>
      <c r="G169" s="98" t="s">
        <v>209</v>
      </c>
    </row>
    <row r="170" spans="1:11" ht="17.25" customHeight="1" x14ac:dyDescent="0.2">
      <c r="B170" s="450" t="s">
        <v>55</v>
      </c>
      <c r="C170" s="450" t="s">
        <v>22</v>
      </c>
      <c r="D170" s="450" t="s">
        <v>32</v>
      </c>
      <c r="E170" s="450" t="s">
        <v>33</v>
      </c>
      <c r="F170" s="450" t="s">
        <v>34</v>
      </c>
      <c r="G170" s="472" t="s">
        <v>42</v>
      </c>
    </row>
    <row r="171" spans="1:11" ht="17.25" customHeight="1" x14ac:dyDescent="0.2">
      <c r="B171" s="450"/>
      <c r="C171" s="450"/>
      <c r="D171" s="450"/>
      <c r="E171" s="450"/>
      <c r="F171" s="450"/>
      <c r="G171" s="472"/>
    </row>
    <row r="172" spans="1:11" x14ac:dyDescent="0.2">
      <c r="B172" s="121">
        <v>1</v>
      </c>
      <c r="C172" s="121">
        <v>2</v>
      </c>
      <c r="D172" s="121">
        <v>3</v>
      </c>
      <c r="E172" s="121">
        <v>4</v>
      </c>
      <c r="F172" s="121">
        <v>5</v>
      </c>
      <c r="G172" s="125">
        <v>6</v>
      </c>
    </row>
    <row r="173" spans="1:11" ht="39.75" customHeight="1" x14ac:dyDescent="0.2">
      <c r="B173" s="232">
        <v>1</v>
      </c>
      <c r="C173" s="233" t="s">
        <v>170</v>
      </c>
      <c r="D173" s="121"/>
      <c r="E173" s="121"/>
      <c r="F173" s="83">
        <v>563509</v>
      </c>
      <c r="G173" s="140"/>
    </row>
    <row r="174" spans="1:11" ht="39.75" customHeight="1" x14ac:dyDescent="0.2">
      <c r="B174" s="232">
        <v>2</v>
      </c>
      <c r="C174" s="233" t="s">
        <v>239</v>
      </c>
      <c r="D174" s="231"/>
      <c r="E174" s="231"/>
      <c r="F174" s="83">
        <v>355426</v>
      </c>
      <c r="G174" s="140"/>
    </row>
    <row r="175" spans="1:11" ht="39.75" customHeight="1" x14ac:dyDescent="0.2">
      <c r="B175" s="232">
        <v>3</v>
      </c>
      <c r="C175" s="233" t="s">
        <v>240</v>
      </c>
      <c r="D175" s="121"/>
      <c r="E175" s="121"/>
      <c r="F175" s="83">
        <v>52135</v>
      </c>
      <c r="G175" s="140"/>
    </row>
    <row r="176" spans="1:11" ht="15" x14ac:dyDescent="0.2">
      <c r="B176" s="467" t="s">
        <v>9</v>
      </c>
      <c r="C176" s="468"/>
      <c r="D176" s="122" t="s">
        <v>41</v>
      </c>
      <c r="E176" s="122" t="s">
        <v>10</v>
      </c>
      <c r="F176" s="386">
        <f>SUM(F173:F175)</f>
        <v>971070</v>
      </c>
      <c r="G176" s="122" t="s">
        <v>10</v>
      </c>
      <c r="H176" s="85"/>
      <c r="J176" s="85"/>
      <c r="K176" s="85"/>
    </row>
    <row r="177" spans="1:11" ht="15" customHeight="1" x14ac:dyDescent="0.2">
      <c r="B177" s="124"/>
      <c r="C177" s="124"/>
      <c r="D177" s="124"/>
      <c r="E177" s="55"/>
      <c r="F177" s="55"/>
      <c r="G177" s="55"/>
    </row>
    <row r="178" spans="1:11" ht="18" x14ac:dyDescent="0.2">
      <c r="A178" s="436" t="s">
        <v>123</v>
      </c>
      <c r="B178" s="436"/>
      <c r="C178" s="436"/>
      <c r="D178" s="436"/>
      <c r="E178" s="436"/>
      <c r="F178" s="436"/>
      <c r="G178" s="436"/>
      <c r="H178" s="436"/>
      <c r="I178" s="436"/>
    </row>
    <row r="179" spans="1:11" ht="18" x14ac:dyDescent="0.2">
      <c r="A179" s="119"/>
      <c r="B179" s="119"/>
      <c r="C179" s="119"/>
      <c r="D179" s="119"/>
      <c r="E179" s="119"/>
      <c r="F179" s="119"/>
      <c r="G179" s="119"/>
      <c r="H179" s="119"/>
      <c r="I179" s="119"/>
    </row>
    <row r="180" spans="1:11" ht="18" x14ac:dyDescent="0.2">
      <c r="A180" s="3"/>
      <c r="B180" s="3"/>
      <c r="C180" s="3"/>
      <c r="D180" s="3"/>
      <c r="E180" s="3"/>
      <c r="H180" s="98" t="s">
        <v>190</v>
      </c>
    </row>
    <row r="181" spans="1:11" ht="15.75" customHeight="1" x14ac:dyDescent="0.2">
      <c r="B181" s="450" t="s">
        <v>55</v>
      </c>
      <c r="C181" s="450" t="s">
        <v>5</v>
      </c>
      <c r="D181" s="450"/>
      <c r="E181" s="490" t="s">
        <v>35</v>
      </c>
      <c r="F181" s="448" t="s">
        <v>49</v>
      </c>
      <c r="G181" s="448" t="s">
        <v>36</v>
      </c>
      <c r="H181" s="448" t="s">
        <v>50</v>
      </c>
    </row>
    <row r="182" spans="1:11" ht="14.45" customHeight="1" x14ac:dyDescent="0.2">
      <c r="B182" s="450"/>
      <c r="C182" s="450"/>
      <c r="D182" s="450"/>
      <c r="E182" s="491"/>
      <c r="F182" s="449"/>
      <c r="G182" s="449"/>
      <c r="H182" s="449"/>
      <c r="I182" s="189"/>
    </row>
    <row r="183" spans="1:11" ht="15" customHeight="1" x14ac:dyDescent="0.2">
      <c r="B183" s="58">
        <v>1</v>
      </c>
      <c r="C183" s="462">
        <v>2</v>
      </c>
      <c r="D183" s="462"/>
      <c r="E183" s="29">
        <v>3</v>
      </c>
      <c r="F183" s="29">
        <v>4</v>
      </c>
      <c r="G183" s="29">
        <v>5</v>
      </c>
      <c r="H183" s="29">
        <v>6</v>
      </c>
      <c r="I183" s="211"/>
    </row>
    <row r="184" spans="1:11" ht="36.75" customHeight="1" x14ac:dyDescent="0.2">
      <c r="B184" s="177">
        <v>1</v>
      </c>
      <c r="C184" s="451" t="s">
        <v>147</v>
      </c>
      <c r="D184" s="452"/>
      <c r="E184" s="63" t="s">
        <v>146</v>
      </c>
      <c r="F184" s="144">
        <v>1</v>
      </c>
      <c r="G184" s="257">
        <v>123.83</v>
      </c>
      <c r="H184" s="138"/>
      <c r="I184" s="196"/>
      <c r="J184" s="143"/>
      <c r="K184" s="114"/>
    </row>
    <row r="185" spans="1:11" ht="36.75" customHeight="1" x14ac:dyDescent="0.2">
      <c r="B185" s="221">
        <v>2</v>
      </c>
      <c r="C185" s="451" t="s">
        <v>218</v>
      </c>
      <c r="D185" s="452"/>
      <c r="E185" s="63"/>
      <c r="F185" s="144">
        <v>1</v>
      </c>
      <c r="G185" s="257">
        <v>386.3</v>
      </c>
      <c r="H185" s="138"/>
      <c r="I185" s="196"/>
      <c r="K185" s="114"/>
    </row>
    <row r="186" spans="1:11" ht="36.75" customHeight="1" x14ac:dyDescent="0.2">
      <c r="B186" s="238">
        <v>3</v>
      </c>
      <c r="C186" s="469" t="s">
        <v>153</v>
      </c>
      <c r="D186" s="469"/>
      <c r="E186" s="63" t="s">
        <v>243</v>
      </c>
      <c r="F186" s="90">
        <v>1</v>
      </c>
      <c r="G186" s="257">
        <v>1070.5</v>
      </c>
      <c r="H186" s="138"/>
      <c r="I186" s="196"/>
    </row>
    <row r="187" spans="1:11" ht="36.75" customHeight="1" x14ac:dyDescent="0.2">
      <c r="B187" s="238">
        <v>4</v>
      </c>
      <c r="C187" s="451" t="s">
        <v>156</v>
      </c>
      <c r="D187" s="452"/>
      <c r="E187" s="63" t="s">
        <v>157</v>
      </c>
      <c r="F187" s="144">
        <v>1</v>
      </c>
      <c r="G187" s="257">
        <v>1144.8</v>
      </c>
      <c r="H187" s="138"/>
      <c r="I187" s="197"/>
      <c r="K187" s="114"/>
    </row>
    <row r="188" spans="1:11" ht="36.75" customHeight="1" x14ac:dyDescent="0.2">
      <c r="B188" s="238">
        <v>5</v>
      </c>
      <c r="C188" s="451" t="s">
        <v>158</v>
      </c>
      <c r="D188" s="452"/>
      <c r="E188" s="63" t="s">
        <v>159</v>
      </c>
      <c r="F188" s="90">
        <v>1</v>
      </c>
      <c r="G188" s="257">
        <v>116.73</v>
      </c>
      <c r="H188" s="138"/>
      <c r="I188" s="193"/>
    </row>
    <row r="189" spans="1:11" ht="36.75" customHeight="1" x14ac:dyDescent="0.2">
      <c r="B189" s="238">
        <v>6</v>
      </c>
      <c r="C189" s="451" t="s">
        <v>154</v>
      </c>
      <c r="D189" s="452"/>
      <c r="E189" s="63"/>
      <c r="F189" s="144">
        <v>1</v>
      </c>
      <c r="G189" s="257">
        <v>303.56</v>
      </c>
      <c r="H189" s="138"/>
      <c r="I189" s="196"/>
      <c r="K189" s="114"/>
    </row>
    <row r="190" spans="1:11" ht="36.75" customHeight="1" x14ac:dyDescent="0.2">
      <c r="B190" s="238">
        <v>7</v>
      </c>
      <c r="C190" s="451" t="s">
        <v>227</v>
      </c>
      <c r="D190" s="452"/>
      <c r="E190" s="63"/>
      <c r="F190" s="90">
        <v>1</v>
      </c>
      <c r="G190" s="257">
        <v>120000</v>
      </c>
      <c r="H190" s="141"/>
      <c r="I190" s="212"/>
    </row>
    <row r="191" spans="1:11" ht="36.75" customHeight="1" x14ac:dyDescent="0.2">
      <c r="B191" s="242">
        <v>8</v>
      </c>
      <c r="C191" s="451" t="s">
        <v>148</v>
      </c>
      <c r="D191" s="452"/>
      <c r="E191" s="63" t="s">
        <v>145</v>
      </c>
      <c r="F191" s="90">
        <v>1</v>
      </c>
      <c r="G191" s="257">
        <v>540</v>
      </c>
      <c r="H191" s="141"/>
      <c r="I191" s="212"/>
    </row>
    <row r="192" spans="1:11" s="268" customFormat="1" ht="36.75" customHeight="1" x14ac:dyDescent="0.2">
      <c r="B192" s="298">
        <v>9</v>
      </c>
      <c r="C192" s="451" t="s">
        <v>274</v>
      </c>
      <c r="D192" s="452"/>
      <c r="E192" s="63"/>
      <c r="F192" s="90">
        <v>1</v>
      </c>
      <c r="G192" s="278">
        <v>5000</v>
      </c>
      <c r="H192" s="141"/>
      <c r="I192" s="212"/>
    </row>
    <row r="193" spans="1:11" s="268" customFormat="1" ht="36.75" customHeight="1" x14ac:dyDescent="0.2">
      <c r="B193" s="326">
        <v>10</v>
      </c>
      <c r="C193" s="451" t="s">
        <v>286</v>
      </c>
      <c r="D193" s="452"/>
      <c r="E193" s="63"/>
      <c r="F193" s="90">
        <v>1</v>
      </c>
      <c r="G193" s="278">
        <v>100000</v>
      </c>
      <c r="H193" s="141"/>
      <c r="I193" s="212"/>
    </row>
    <row r="194" spans="1:11" ht="15" x14ac:dyDescent="0.2">
      <c r="B194" s="460" t="s">
        <v>9</v>
      </c>
      <c r="C194" s="466"/>
      <c r="D194" s="461"/>
      <c r="E194" s="28" t="s">
        <v>10</v>
      </c>
      <c r="F194" s="28" t="s">
        <v>10</v>
      </c>
      <c r="G194" s="381">
        <f>SUM(G184:G193)</f>
        <v>228685.72</v>
      </c>
      <c r="H194" s="28" t="s">
        <v>10</v>
      </c>
      <c r="I194" s="213"/>
    </row>
    <row r="195" spans="1:11" ht="21" customHeight="1" x14ac:dyDescent="0.2">
      <c r="A195" s="268"/>
      <c r="B195" s="67"/>
      <c r="C195" s="67"/>
      <c r="D195" s="67"/>
      <c r="E195" s="55"/>
      <c r="F195" s="55"/>
      <c r="G195" s="68"/>
      <c r="H195" s="55"/>
      <c r="I195" s="193"/>
    </row>
    <row r="196" spans="1:11" ht="20.25" customHeight="1" x14ac:dyDescent="0.2">
      <c r="A196" s="310"/>
      <c r="B196" s="310"/>
      <c r="C196" s="310"/>
      <c r="D196" s="310"/>
      <c r="E196" s="310"/>
      <c r="F196" s="268"/>
      <c r="H196" s="98" t="s">
        <v>191</v>
      </c>
    </row>
    <row r="197" spans="1:11" ht="15.75" customHeight="1" x14ac:dyDescent="0.2">
      <c r="A197" s="268"/>
      <c r="B197" s="448" t="s">
        <v>55</v>
      </c>
      <c r="C197" s="476" t="s">
        <v>5</v>
      </c>
      <c r="D197" s="478"/>
      <c r="E197" s="490" t="s">
        <v>35</v>
      </c>
      <c r="F197" s="448" t="s">
        <v>49</v>
      </c>
      <c r="G197" s="448" t="s">
        <v>36</v>
      </c>
      <c r="H197" s="448" t="s">
        <v>50</v>
      </c>
      <c r="I197" s="189"/>
    </row>
    <row r="198" spans="1:11" ht="14.45" customHeight="1" x14ac:dyDescent="0.2">
      <c r="A198" s="268"/>
      <c r="B198" s="449"/>
      <c r="C198" s="479"/>
      <c r="D198" s="481"/>
      <c r="E198" s="491"/>
      <c r="F198" s="449"/>
      <c r="G198" s="449"/>
      <c r="H198" s="449"/>
      <c r="I198" s="189"/>
    </row>
    <row r="199" spans="1:11" ht="15" customHeight="1" x14ac:dyDescent="0.2">
      <c r="A199" s="268"/>
      <c r="B199" s="315">
        <v>1</v>
      </c>
      <c r="C199" s="463">
        <v>2</v>
      </c>
      <c r="D199" s="465"/>
      <c r="E199" s="312">
        <v>3</v>
      </c>
      <c r="F199" s="312">
        <v>4</v>
      </c>
      <c r="G199" s="65">
        <v>5</v>
      </c>
      <c r="H199" s="65">
        <v>6</v>
      </c>
      <c r="I199" s="211"/>
    </row>
    <row r="200" spans="1:11" ht="33.75" customHeight="1" x14ac:dyDescent="0.2">
      <c r="A200" s="268"/>
      <c r="B200" s="311">
        <v>1</v>
      </c>
      <c r="C200" s="495" t="s">
        <v>153</v>
      </c>
      <c r="D200" s="496"/>
      <c r="E200" s="63" t="s">
        <v>243</v>
      </c>
      <c r="F200" s="90">
        <v>1</v>
      </c>
      <c r="G200" s="83">
        <v>1669.98</v>
      </c>
      <c r="H200" s="138"/>
      <c r="I200" s="196"/>
    </row>
    <row r="201" spans="1:11" ht="33.75" customHeight="1" x14ac:dyDescent="0.2">
      <c r="B201" s="206">
        <v>2</v>
      </c>
      <c r="C201" s="451" t="s">
        <v>156</v>
      </c>
      <c r="D201" s="452"/>
      <c r="E201" s="63" t="s">
        <v>157</v>
      </c>
      <c r="F201" s="90">
        <v>1</v>
      </c>
      <c r="G201" s="83">
        <v>5300</v>
      </c>
      <c r="H201" s="138"/>
      <c r="I201" s="196"/>
      <c r="K201" s="114"/>
    </row>
    <row r="202" spans="1:11" ht="33.75" customHeight="1" x14ac:dyDescent="0.2">
      <c r="B202" s="241">
        <v>3</v>
      </c>
      <c r="C202" s="469" t="s">
        <v>228</v>
      </c>
      <c r="D202" s="469"/>
      <c r="E202" s="63"/>
      <c r="F202" s="90">
        <v>1</v>
      </c>
      <c r="G202" s="83">
        <v>1405.39</v>
      </c>
      <c r="H202" s="138"/>
      <c r="I202" s="196"/>
    </row>
    <row r="203" spans="1:11" ht="33.75" customHeight="1" x14ac:dyDescent="0.2">
      <c r="B203" s="241">
        <v>4</v>
      </c>
      <c r="C203" s="469" t="s">
        <v>148</v>
      </c>
      <c r="D203" s="469"/>
      <c r="E203" s="63" t="s">
        <v>145</v>
      </c>
      <c r="F203" s="90">
        <v>1</v>
      </c>
      <c r="G203" s="83">
        <v>2500</v>
      </c>
      <c r="H203" s="138"/>
      <c r="I203" s="196"/>
    </row>
    <row r="204" spans="1:11" ht="33.75" customHeight="1" x14ac:dyDescent="0.2">
      <c r="B204" s="241">
        <v>5</v>
      </c>
      <c r="C204" s="451" t="s">
        <v>147</v>
      </c>
      <c r="D204" s="452"/>
      <c r="E204" s="63" t="s">
        <v>146</v>
      </c>
      <c r="F204" s="144">
        <v>1</v>
      </c>
      <c r="G204" s="83">
        <v>573.29999999999995</v>
      </c>
      <c r="H204" s="138"/>
      <c r="I204" s="189"/>
      <c r="K204" s="114"/>
    </row>
    <row r="205" spans="1:11" ht="33.75" customHeight="1" x14ac:dyDescent="0.2">
      <c r="B205" s="241">
        <v>6</v>
      </c>
      <c r="C205" s="451" t="s">
        <v>218</v>
      </c>
      <c r="D205" s="452"/>
      <c r="E205" s="63"/>
      <c r="F205" s="90">
        <v>1</v>
      </c>
      <c r="G205" s="83">
        <v>1788.41</v>
      </c>
      <c r="H205" s="138"/>
      <c r="I205" s="189"/>
      <c r="K205" s="114"/>
    </row>
    <row r="206" spans="1:11" ht="33.75" customHeight="1" x14ac:dyDescent="0.2">
      <c r="B206" s="241">
        <v>7</v>
      </c>
      <c r="C206" s="451" t="s">
        <v>238</v>
      </c>
      <c r="D206" s="452"/>
      <c r="E206" s="63"/>
      <c r="F206" s="90">
        <v>1</v>
      </c>
      <c r="G206" s="83">
        <v>20000</v>
      </c>
      <c r="H206" s="138"/>
      <c r="I206" s="189"/>
      <c r="K206" s="114"/>
    </row>
    <row r="207" spans="1:11" ht="33.75" customHeight="1" x14ac:dyDescent="0.2">
      <c r="B207" s="241">
        <v>8</v>
      </c>
      <c r="C207" s="451" t="s">
        <v>158</v>
      </c>
      <c r="D207" s="452"/>
      <c r="E207" s="63" t="s">
        <v>159</v>
      </c>
      <c r="F207" s="144">
        <v>1</v>
      </c>
      <c r="G207" s="83">
        <v>540.41</v>
      </c>
      <c r="H207" s="138"/>
      <c r="I207" s="193"/>
    </row>
    <row r="208" spans="1:11" s="268" customFormat="1" ht="33.75" customHeight="1" x14ac:dyDescent="0.2">
      <c r="B208" s="298">
        <v>9</v>
      </c>
      <c r="C208" s="451" t="s">
        <v>274</v>
      </c>
      <c r="D208" s="452"/>
      <c r="E208" s="63"/>
      <c r="F208" s="90">
        <v>1</v>
      </c>
      <c r="G208" s="278">
        <v>1703.25</v>
      </c>
      <c r="H208" s="259"/>
      <c r="I208" s="193"/>
    </row>
    <row r="209" spans="1:9" ht="15" x14ac:dyDescent="0.2">
      <c r="B209" s="460" t="s">
        <v>9</v>
      </c>
      <c r="C209" s="466"/>
      <c r="D209" s="461"/>
      <c r="E209" s="66" t="s">
        <v>10</v>
      </c>
      <c r="F209" s="66" t="s">
        <v>10</v>
      </c>
      <c r="G209" s="387">
        <f>SUM(G200:G207)</f>
        <v>33777.490000000005</v>
      </c>
      <c r="H209" s="66" t="s">
        <v>10</v>
      </c>
      <c r="I209" s="213"/>
    </row>
    <row r="210" spans="1:9" ht="15" x14ac:dyDescent="0.2">
      <c r="B210" s="67"/>
      <c r="C210" s="67"/>
      <c r="D210" s="67"/>
      <c r="E210" s="55"/>
      <c r="F210" s="55"/>
      <c r="G210" s="173"/>
      <c r="H210" s="55"/>
      <c r="I210" s="193"/>
    </row>
    <row r="211" spans="1:9" ht="18" x14ac:dyDescent="0.2">
      <c r="A211" s="164"/>
      <c r="B211" s="164"/>
      <c r="C211" s="164"/>
      <c r="D211" s="164"/>
      <c r="E211" s="164"/>
      <c r="H211" s="98" t="s">
        <v>225</v>
      </c>
      <c r="I211" s="189"/>
    </row>
    <row r="212" spans="1:9" ht="15.75" customHeight="1" x14ac:dyDescent="0.2">
      <c r="B212" s="450" t="s">
        <v>55</v>
      </c>
      <c r="C212" s="450" t="s">
        <v>5</v>
      </c>
      <c r="D212" s="450"/>
      <c r="E212" s="490" t="s">
        <v>35</v>
      </c>
      <c r="F212" s="448" t="s">
        <v>49</v>
      </c>
      <c r="G212" s="448" t="s">
        <v>36</v>
      </c>
      <c r="H212" s="448" t="s">
        <v>50</v>
      </c>
      <c r="I212" s="189"/>
    </row>
    <row r="213" spans="1:9" ht="14.45" customHeight="1" x14ac:dyDescent="0.2">
      <c r="B213" s="450"/>
      <c r="C213" s="450"/>
      <c r="D213" s="450"/>
      <c r="E213" s="491"/>
      <c r="F213" s="449"/>
      <c r="G213" s="449"/>
      <c r="H213" s="449"/>
      <c r="I213" s="189"/>
    </row>
    <row r="214" spans="1:9" ht="15" customHeight="1" x14ac:dyDescent="0.2">
      <c r="B214" s="165">
        <v>1</v>
      </c>
      <c r="C214" s="462">
        <v>2</v>
      </c>
      <c r="D214" s="462"/>
      <c r="E214" s="167">
        <v>3</v>
      </c>
      <c r="F214" s="167">
        <v>4</v>
      </c>
      <c r="G214" s="167">
        <v>5</v>
      </c>
      <c r="H214" s="167">
        <v>6</v>
      </c>
      <c r="I214" s="211"/>
    </row>
    <row r="215" spans="1:9" ht="39.75" customHeight="1" x14ac:dyDescent="0.2">
      <c r="B215" s="168">
        <v>1</v>
      </c>
      <c r="C215" s="469"/>
      <c r="D215" s="469"/>
      <c r="E215" s="63"/>
      <c r="F215" s="90"/>
      <c r="G215" s="83">
        <v>0</v>
      </c>
      <c r="H215" s="145"/>
      <c r="I215" s="196"/>
    </row>
    <row r="216" spans="1:9" ht="15" x14ac:dyDescent="0.2">
      <c r="B216" s="460" t="s">
        <v>9</v>
      </c>
      <c r="C216" s="466"/>
      <c r="D216" s="461"/>
      <c r="E216" s="166" t="s">
        <v>10</v>
      </c>
      <c r="F216" s="166" t="s">
        <v>10</v>
      </c>
      <c r="G216" s="385">
        <f>SUM(G215)</f>
        <v>0</v>
      </c>
      <c r="H216" s="166" t="s">
        <v>10</v>
      </c>
      <c r="I216" s="193"/>
    </row>
    <row r="217" spans="1:9" ht="15" x14ac:dyDescent="0.2">
      <c r="B217" s="67"/>
      <c r="C217" s="67"/>
      <c r="D217" s="67"/>
      <c r="E217" s="55"/>
      <c r="F217" s="55"/>
      <c r="G217" s="173"/>
      <c r="H217" s="55"/>
      <c r="I217" s="193"/>
    </row>
    <row r="218" spans="1:9" ht="18" x14ac:dyDescent="0.2">
      <c r="A218" s="164"/>
      <c r="B218" s="164"/>
      <c r="C218" s="164"/>
      <c r="D218" s="164"/>
      <c r="E218" s="164"/>
      <c r="H218" s="98" t="s">
        <v>221</v>
      </c>
      <c r="I218" s="189"/>
    </row>
    <row r="219" spans="1:9" ht="15.75" customHeight="1" x14ac:dyDescent="0.2">
      <c r="B219" s="450" t="s">
        <v>55</v>
      </c>
      <c r="C219" s="450" t="s">
        <v>5</v>
      </c>
      <c r="D219" s="450"/>
      <c r="E219" s="490" t="s">
        <v>35</v>
      </c>
      <c r="F219" s="448" t="s">
        <v>49</v>
      </c>
      <c r="G219" s="448" t="s">
        <v>36</v>
      </c>
      <c r="H219" s="448" t="s">
        <v>50</v>
      </c>
      <c r="I219" s="189"/>
    </row>
    <row r="220" spans="1:9" ht="14.45" customHeight="1" x14ac:dyDescent="0.2">
      <c r="B220" s="450"/>
      <c r="C220" s="450"/>
      <c r="D220" s="450"/>
      <c r="E220" s="491"/>
      <c r="F220" s="449"/>
      <c r="G220" s="449"/>
      <c r="H220" s="449"/>
      <c r="I220" s="189"/>
    </row>
    <row r="221" spans="1:9" ht="15" customHeight="1" x14ac:dyDescent="0.2">
      <c r="B221" s="165">
        <v>1</v>
      </c>
      <c r="C221" s="462">
        <v>2</v>
      </c>
      <c r="D221" s="462"/>
      <c r="E221" s="167">
        <v>3</v>
      </c>
      <c r="F221" s="167">
        <v>4</v>
      </c>
      <c r="G221" s="167">
        <v>5</v>
      </c>
      <c r="H221" s="167">
        <v>6</v>
      </c>
      <c r="I221" s="211"/>
    </row>
    <row r="222" spans="1:9" s="268" customFormat="1" ht="23.25" customHeight="1" x14ac:dyDescent="0.2">
      <c r="B222" s="323">
        <v>1</v>
      </c>
      <c r="C222" s="469" t="s">
        <v>217</v>
      </c>
      <c r="D222" s="469"/>
      <c r="E222" s="63"/>
      <c r="F222" s="90"/>
      <c r="G222" s="278"/>
      <c r="H222" s="145"/>
      <c r="I222" s="211"/>
    </row>
    <row r="223" spans="1:9" ht="23.25" customHeight="1" x14ac:dyDescent="0.2">
      <c r="B223" s="168">
        <v>2</v>
      </c>
      <c r="C223" s="469" t="s">
        <v>301</v>
      </c>
      <c r="D223" s="469"/>
      <c r="E223" s="63"/>
      <c r="F223" s="90"/>
      <c r="G223" s="83"/>
      <c r="H223" s="145"/>
      <c r="I223" s="196"/>
    </row>
    <row r="224" spans="1:9" ht="15" x14ac:dyDescent="0.2">
      <c r="B224" s="460" t="s">
        <v>9</v>
      </c>
      <c r="C224" s="466"/>
      <c r="D224" s="461"/>
      <c r="E224" s="166" t="s">
        <v>10</v>
      </c>
      <c r="F224" s="166" t="s">
        <v>10</v>
      </c>
      <c r="G224" s="385">
        <f>SUM(G222:G223)</f>
        <v>0</v>
      </c>
      <c r="H224" s="166" t="s">
        <v>10</v>
      </c>
      <c r="I224" s="193"/>
    </row>
    <row r="225" spans="1:11" ht="15" x14ac:dyDescent="0.2">
      <c r="B225" s="67"/>
      <c r="C225" s="67"/>
      <c r="D225" s="67"/>
      <c r="E225" s="55"/>
      <c r="F225" s="55"/>
      <c r="G225" s="173"/>
      <c r="H225" s="55"/>
      <c r="I225" s="193"/>
    </row>
    <row r="226" spans="1:11" ht="18" x14ac:dyDescent="0.2">
      <c r="A226" s="436" t="s">
        <v>124</v>
      </c>
      <c r="B226" s="436"/>
      <c r="C226" s="436"/>
      <c r="D226" s="436"/>
      <c r="E226" s="436"/>
      <c r="F226" s="436"/>
      <c r="G226" s="436"/>
      <c r="H226" s="436"/>
      <c r="I226" s="436"/>
    </row>
    <row r="227" spans="1:11" ht="18" x14ac:dyDescent="0.2">
      <c r="B227" s="16"/>
      <c r="C227" s="16"/>
      <c r="G227" s="98" t="s">
        <v>192</v>
      </c>
    </row>
    <row r="228" spans="1:11" ht="15.75" customHeight="1" x14ac:dyDescent="0.2">
      <c r="B228" s="450" t="s">
        <v>55</v>
      </c>
      <c r="C228" s="450" t="s">
        <v>5</v>
      </c>
      <c r="D228" s="450"/>
      <c r="E228" s="470" t="s">
        <v>54</v>
      </c>
      <c r="F228" s="470" t="s">
        <v>37</v>
      </c>
      <c r="G228" s="470" t="s">
        <v>42</v>
      </c>
    </row>
    <row r="229" spans="1:11" ht="14.45" customHeight="1" x14ac:dyDescent="0.2">
      <c r="B229" s="450"/>
      <c r="C229" s="450"/>
      <c r="D229" s="450"/>
      <c r="E229" s="470"/>
      <c r="F229" s="470"/>
      <c r="G229" s="470"/>
      <c r="H229" s="49"/>
      <c r="I229" s="49"/>
    </row>
    <row r="230" spans="1:11" x14ac:dyDescent="0.2">
      <c r="B230" s="29">
        <v>1</v>
      </c>
      <c r="C230" s="462">
        <v>2</v>
      </c>
      <c r="D230" s="462"/>
      <c r="E230" s="29">
        <v>3</v>
      </c>
      <c r="F230" s="29">
        <v>4</v>
      </c>
      <c r="G230" s="29">
        <v>5</v>
      </c>
      <c r="H230" s="50"/>
      <c r="I230" s="50"/>
    </row>
    <row r="231" spans="1:11" ht="30.75" customHeight="1" x14ac:dyDescent="0.2">
      <c r="B231" s="78">
        <v>1</v>
      </c>
      <c r="C231" s="451" t="s">
        <v>229</v>
      </c>
      <c r="D231" s="452"/>
      <c r="E231" s="181">
        <v>1</v>
      </c>
      <c r="F231" s="83">
        <f>50000+20000</f>
        <v>70000</v>
      </c>
      <c r="G231" s="151"/>
      <c r="H231" s="50"/>
      <c r="I231" s="49"/>
    </row>
    <row r="232" spans="1:11" ht="30.75" customHeight="1" x14ac:dyDescent="0.2">
      <c r="B232" s="136">
        <v>2</v>
      </c>
      <c r="C232" s="451" t="s">
        <v>169</v>
      </c>
      <c r="D232" s="452"/>
      <c r="E232" s="181">
        <v>1</v>
      </c>
      <c r="F232" s="83">
        <v>888.52</v>
      </c>
      <c r="G232" s="141"/>
      <c r="H232" s="59"/>
      <c r="I232" s="49"/>
      <c r="K232" s="114"/>
    </row>
    <row r="233" spans="1:11" ht="30.75" customHeight="1" x14ac:dyDescent="0.2">
      <c r="B233" s="237">
        <v>3</v>
      </c>
      <c r="C233" s="451" t="s">
        <v>211</v>
      </c>
      <c r="D233" s="452"/>
      <c r="E233" s="181">
        <v>1</v>
      </c>
      <c r="F233" s="83">
        <v>357.21</v>
      </c>
      <c r="G233" s="141"/>
      <c r="H233" s="59"/>
      <c r="I233" s="49"/>
      <c r="K233" s="114"/>
    </row>
    <row r="234" spans="1:11" ht="30.75" customHeight="1" x14ac:dyDescent="0.2">
      <c r="B234" s="237">
        <v>4</v>
      </c>
      <c r="C234" s="469" t="s">
        <v>162</v>
      </c>
      <c r="D234" s="469"/>
      <c r="E234" s="181">
        <v>1</v>
      </c>
      <c r="F234" s="83">
        <v>680.4</v>
      </c>
      <c r="G234" s="141"/>
      <c r="H234" s="59"/>
      <c r="I234" s="52"/>
    </row>
    <row r="235" spans="1:11" ht="30.75" customHeight="1" x14ac:dyDescent="0.2">
      <c r="B235" s="237">
        <v>5</v>
      </c>
      <c r="C235" s="451" t="s">
        <v>210</v>
      </c>
      <c r="D235" s="452"/>
      <c r="E235" s="181">
        <v>1</v>
      </c>
      <c r="F235" s="83">
        <v>29871.599999999999</v>
      </c>
      <c r="G235" s="138"/>
      <c r="H235" s="59"/>
      <c r="K235" s="114"/>
    </row>
    <row r="236" spans="1:11" ht="30.75" customHeight="1" x14ac:dyDescent="0.2">
      <c r="B236" s="237">
        <v>6</v>
      </c>
      <c r="C236" s="469" t="s">
        <v>155</v>
      </c>
      <c r="D236" s="469"/>
      <c r="E236" s="219">
        <v>1</v>
      </c>
      <c r="F236" s="83">
        <v>25413</v>
      </c>
      <c r="G236" s="138"/>
      <c r="H236" s="84"/>
      <c r="I236" s="76"/>
    </row>
    <row r="237" spans="1:11" s="254" customFormat="1" ht="30.75" customHeight="1" x14ac:dyDescent="0.2">
      <c r="B237" s="255">
        <v>7</v>
      </c>
      <c r="C237" s="495" t="s">
        <v>256</v>
      </c>
      <c r="D237" s="496"/>
      <c r="E237" s="260">
        <v>1</v>
      </c>
      <c r="F237" s="261">
        <v>30000</v>
      </c>
      <c r="G237" s="259"/>
      <c r="H237" s="258"/>
      <c r="I237" s="256"/>
    </row>
    <row r="238" spans="1:11" s="254" customFormat="1" ht="30.75" customHeight="1" x14ac:dyDescent="0.2">
      <c r="B238" s="255">
        <v>8</v>
      </c>
      <c r="C238" s="495" t="s">
        <v>257</v>
      </c>
      <c r="D238" s="496"/>
      <c r="E238" s="260">
        <v>1</v>
      </c>
      <c r="F238" s="261">
        <v>7200</v>
      </c>
      <c r="G238" s="259"/>
      <c r="H238" s="258"/>
      <c r="I238" s="256"/>
    </row>
    <row r="239" spans="1:11" s="254" customFormat="1" ht="30.75" customHeight="1" x14ac:dyDescent="0.2">
      <c r="B239" s="255">
        <v>9</v>
      </c>
      <c r="C239" s="495" t="s">
        <v>258</v>
      </c>
      <c r="D239" s="496"/>
      <c r="E239" s="260">
        <v>1</v>
      </c>
      <c r="F239" s="261">
        <v>15000</v>
      </c>
      <c r="G239" s="259"/>
      <c r="H239" s="258"/>
      <c r="I239" s="256"/>
    </row>
    <row r="240" spans="1:11" s="254" customFormat="1" ht="30.75" customHeight="1" x14ac:dyDescent="0.2">
      <c r="B240" s="255">
        <v>10</v>
      </c>
      <c r="C240" s="495" t="s">
        <v>173</v>
      </c>
      <c r="D240" s="496"/>
      <c r="E240" s="262">
        <v>1</v>
      </c>
      <c r="F240" s="263">
        <f>40000-5000</f>
        <v>35000</v>
      </c>
      <c r="G240" s="259"/>
      <c r="H240" s="258"/>
      <c r="I240" s="256"/>
    </row>
    <row r="241" spans="1:11" s="268" customFormat="1" ht="30.75" customHeight="1" x14ac:dyDescent="0.2">
      <c r="B241" s="299">
        <v>11</v>
      </c>
      <c r="C241" s="495" t="s">
        <v>275</v>
      </c>
      <c r="D241" s="496"/>
      <c r="E241" s="262"/>
      <c r="F241" s="278">
        <f>38450+44218</f>
        <v>82668</v>
      </c>
      <c r="G241" s="259"/>
      <c r="H241" s="258"/>
      <c r="I241" s="256"/>
    </row>
    <row r="242" spans="1:11" ht="15" x14ac:dyDescent="0.2">
      <c r="B242" s="474" t="s">
        <v>9</v>
      </c>
      <c r="C242" s="474"/>
      <c r="D242" s="474"/>
      <c r="E242" s="28" t="s">
        <v>10</v>
      </c>
      <c r="F242" s="381">
        <f>SUM(F231:F241)</f>
        <v>297078.73</v>
      </c>
      <c r="G242" s="28" t="s">
        <v>10</v>
      </c>
      <c r="H242" s="59"/>
      <c r="I242" s="52"/>
    </row>
    <row r="243" spans="1:11" ht="15" x14ac:dyDescent="0.2">
      <c r="B243" s="67"/>
      <c r="C243" s="67"/>
      <c r="D243" s="67"/>
      <c r="E243" s="55"/>
      <c r="F243" s="69"/>
      <c r="G243" s="55"/>
      <c r="H243" s="59"/>
      <c r="I243" s="52"/>
    </row>
    <row r="244" spans="1:11" ht="18" x14ac:dyDescent="0.2">
      <c r="B244" s="16"/>
      <c r="C244" s="16"/>
      <c r="G244" s="98" t="s">
        <v>193</v>
      </c>
    </row>
    <row r="245" spans="1:11" ht="15.75" customHeight="1" x14ac:dyDescent="0.2">
      <c r="B245" s="450" t="s">
        <v>55</v>
      </c>
      <c r="C245" s="450" t="s">
        <v>5</v>
      </c>
      <c r="D245" s="450"/>
      <c r="E245" s="470" t="s">
        <v>54</v>
      </c>
      <c r="F245" s="470" t="s">
        <v>37</v>
      </c>
      <c r="G245" s="470" t="s">
        <v>42</v>
      </c>
    </row>
    <row r="246" spans="1:11" ht="14.45" customHeight="1" x14ac:dyDescent="0.2">
      <c r="B246" s="450"/>
      <c r="C246" s="450"/>
      <c r="D246" s="450"/>
      <c r="E246" s="470"/>
      <c r="F246" s="470"/>
      <c r="G246" s="470"/>
      <c r="H246" s="49"/>
      <c r="I246" s="49"/>
    </row>
    <row r="247" spans="1:11" x14ac:dyDescent="0.2">
      <c r="B247" s="78">
        <v>1</v>
      </c>
      <c r="C247" s="462">
        <v>2</v>
      </c>
      <c r="D247" s="462"/>
      <c r="E247" s="78">
        <v>3</v>
      </c>
      <c r="F247" s="78">
        <v>4</v>
      </c>
      <c r="G247" s="78">
        <v>5</v>
      </c>
      <c r="H247" s="50"/>
      <c r="I247" s="50"/>
    </row>
    <row r="248" spans="1:11" ht="34.5" customHeight="1" x14ac:dyDescent="0.2">
      <c r="B248" s="136">
        <v>1</v>
      </c>
      <c r="C248" s="451" t="s">
        <v>169</v>
      </c>
      <c r="D248" s="452"/>
      <c r="E248" s="181">
        <v>1</v>
      </c>
      <c r="F248" s="83">
        <v>7077.04</v>
      </c>
      <c r="G248" s="141"/>
      <c r="H248" s="59"/>
      <c r="I248" s="49"/>
      <c r="K248" s="114"/>
    </row>
    <row r="249" spans="1:11" ht="34.5" customHeight="1" x14ac:dyDescent="0.2">
      <c r="B249" s="136">
        <v>2</v>
      </c>
      <c r="C249" s="469" t="s">
        <v>162</v>
      </c>
      <c r="D249" s="469"/>
      <c r="E249" s="220">
        <v>1</v>
      </c>
      <c r="F249" s="83">
        <v>3150</v>
      </c>
      <c r="G249" s="141"/>
      <c r="H249" s="84"/>
      <c r="I249" s="49"/>
    </row>
    <row r="250" spans="1:11" ht="15" x14ac:dyDescent="0.2">
      <c r="B250" s="474" t="s">
        <v>9</v>
      </c>
      <c r="C250" s="474"/>
      <c r="D250" s="474"/>
      <c r="E250" s="79" t="s">
        <v>10</v>
      </c>
      <c r="F250" s="387">
        <f>SUM(F248:F249)</f>
        <v>10227.040000000001</v>
      </c>
      <c r="G250" s="79" t="s">
        <v>10</v>
      </c>
      <c r="H250" s="59"/>
      <c r="I250" s="52"/>
    </row>
    <row r="251" spans="1:11" ht="15" x14ac:dyDescent="0.2">
      <c r="B251" s="67"/>
      <c r="C251" s="67"/>
      <c r="D251" s="67"/>
      <c r="E251" s="55"/>
      <c r="F251" s="69"/>
      <c r="G251" s="55"/>
      <c r="H251" s="59"/>
      <c r="I251" s="52"/>
    </row>
    <row r="252" spans="1:11" ht="18" x14ac:dyDescent="0.2">
      <c r="A252" s="436" t="s">
        <v>125</v>
      </c>
      <c r="B252" s="436"/>
      <c r="C252" s="436"/>
      <c r="D252" s="436"/>
      <c r="E252" s="436"/>
      <c r="F252" s="436"/>
      <c r="G252" s="436"/>
      <c r="H252" s="436"/>
      <c r="I252" s="436"/>
    </row>
    <row r="253" spans="1:11" ht="18" x14ac:dyDescent="0.2">
      <c r="A253" s="119"/>
      <c r="B253" s="119"/>
      <c r="C253" s="119"/>
      <c r="D253" s="119"/>
      <c r="E253" s="119"/>
      <c r="F253" s="119"/>
      <c r="G253" s="119"/>
      <c r="H253" s="119"/>
      <c r="I253" s="119"/>
    </row>
    <row r="254" spans="1:11" ht="18" x14ac:dyDescent="0.2">
      <c r="A254" s="34"/>
      <c r="B254" s="3"/>
      <c r="C254" s="3"/>
      <c r="D254" s="3"/>
      <c r="E254" s="3"/>
      <c r="F254" s="3"/>
      <c r="G254" s="98" t="s">
        <v>194</v>
      </c>
    </row>
    <row r="255" spans="1:11" ht="15.75" customHeight="1" x14ac:dyDescent="0.2">
      <c r="B255" s="450" t="s">
        <v>55</v>
      </c>
      <c r="C255" s="450" t="s">
        <v>5</v>
      </c>
      <c r="D255" s="448" t="s">
        <v>48</v>
      </c>
      <c r="E255" s="448" t="s">
        <v>38</v>
      </c>
      <c r="F255" s="448" t="s">
        <v>39</v>
      </c>
      <c r="G255" s="450" t="s">
        <v>53</v>
      </c>
    </row>
    <row r="256" spans="1:11" ht="14.45" customHeight="1" x14ac:dyDescent="0.2">
      <c r="B256" s="450"/>
      <c r="C256" s="450"/>
      <c r="D256" s="449"/>
      <c r="E256" s="449"/>
      <c r="F256" s="449"/>
      <c r="G256" s="450"/>
    </row>
    <row r="257" spans="1:12" ht="15" x14ac:dyDescent="0.2">
      <c r="B257" s="29">
        <v>1</v>
      </c>
      <c r="C257" s="29">
        <v>2</v>
      </c>
      <c r="D257" s="29">
        <v>3</v>
      </c>
      <c r="E257" s="29">
        <v>4</v>
      </c>
      <c r="F257" s="29">
        <v>5</v>
      </c>
      <c r="G257" s="29">
        <v>6</v>
      </c>
      <c r="H257" s="60"/>
    </row>
    <row r="258" spans="1:12" ht="29.25" customHeight="1" x14ac:dyDescent="0.2">
      <c r="B258" s="194">
        <v>1</v>
      </c>
      <c r="C258" s="267" t="s">
        <v>259</v>
      </c>
      <c r="D258" s="264"/>
      <c r="E258" s="265"/>
      <c r="F258" s="265">
        <f>50000-10000-10000</f>
        <v>30000</v>
      </c>
      <c r="G258" s="272" t="s">
        <v>230</v>
      </c>
      <c r="I258" s="308">
        <v>310</v>
      </c>
      <c r="J258" s="270">
        <f>F261+F262</f>
        <v>125000</v>
      </c>
    </row>
    <row r="259" spans="1:12" ht="29.25" customHeight="1" x14ac:dyDescent="0.2">
      <c r="B259" s="222">
        <v>2</v>
      </c>
      <c r="C259" s="267" t="s">
        <v>260</v>
      </c>
      <c r="D259" s="264"/>
      <c r="E259" s="265"/>
      <c r="F259" s="265">
        <v>7000</v>
      </c>
      <c r="G259" s="272" t="s">
        <v>230</v>
      </c>
      <c r="I259" s="308">
        <v>344</v>
      </c>
      <c r="J259" s="270">
        <f>F265+F268</f>
        <v>230000</v>
      </c>
    </row>
    <row r="260" spans="1:12" ht="29.25" customHeight="1" x14ac:dyDescent="0.2">
      <c r="B260" s="325">
        <v>3</v>
      </c>
      <c r="C260" s="267" t="s">
        <v>261</v>
      </c>
      <c r="D260" s="264"/>
      <c r="E260" s="265"/>
      <c r="F260" s="265">
        <v>20000</v>
      </c>
      <c r="G260" s="272" t="s">
        <v>230</v>
      </c>
      <c r="I260" s="308">
        <v>346</v>
      </c>
      <c r="J260" s="270">
        <f>F258+F259+F260+F263+F264</f>
        <v>2188543.0212399997</v>
      </c>
      <c r="L260" s="270"/>
    </row>
    <row r="261" spans="1:12" ht="29.25" customHeight="1" x14ac:dyDescent="0.2">
      <c r="B261" s="325">
        <v>4</v>
      </c>
      <c r="C261" s="267" t="s">
        <v>182</v>
      </c>
      <c r="D261" s="266"/>
      <c r="E261" s="265"/>
      <c r="F261" s="265">
        <v>25000</v>
      </c>
      <c r="G261" s="272" t="s">
        <v>174</v>
      </c>
      <c r="I261" s="308">
        <v>347</v>
      </c>
      <c r="J261" s="270">
        <f>F266</f>
        <v>400000</v>
      </c>
    </row>
    <row r="262" spans="1:12" ht="29.25" customHeight="1" x14ac:dyDescent="0.2">
      <c r="B262" s="325">
        <v>5</v>
      </c>
      <c r="C262" s="267" t="s">
        <v>161</v>
      </c>
      <c r="D262" s="266"/>
      <c r="E262" s="265"/>
      <c r="F262" s="265">
        <v>100000</v>
      </c>
      <c r="G262" s="272" t="s">
        <v>174</v>
      </c>
      <c r="I262" s="85"/>
    </row>
    <row r="263" spans="1:12" ht="29.25" customHeight="1" x14ac:dyDescent="0.25">
      <c r="B263" s="325">
        <v>6</v>
      </c>
      <c r="C263" s="273" t="s">
        <v>213</v>
      </c>
      <c r="D263" s="271"/>
      <c r="E263" s="269"/>
      <c r="F263" s="269">
        <f>2050340.29124-18797.27</f>
        <v>2031543.0212399999</v>
      </c>
      <c r="G263" s="272" t="s">
        <v>230</v>
      </c>
      <c r="H263" s="100"/>
      <c r="I263" s="214"/>
    </row>
    <row r="264" spans="1:12" ht="29.25" customHeight="1" x14ac:dyDescent="0.2">
      <c r="B264" s="325">
        <v>7</v>
      </c>
      <c r="C264" s="273" t="s">
        <v>181</v>
      </c>
      <c r="D264" s="271"/>
      <c r="E264" s="269"/>
      <c r="F264" s="269">
        <v>100000</v>
      </c>
      <c r="G264" s="272" t="s">
        <v>230</v>
      </c>
    </row>
    <row r="265" spans="1:12" ht="29.25" customHeight="1" x14ac:dyDescent="0.2">
      <c r="B265" s="325">
        <v>8</v>
      </c>
      <c r="C265" s="273" t="s">
        <v>262</v>
      </c>
      <c r="D265" s="271"/>
      <c r="E265" s="269"/>
      <c r="F265" s="269">
        <v>200000</v>
      </c>
      <c r="G265" s="272" t="s">
        <v>295</v>
      </c>
      <c r="K265" s="85"/>
    </row>
    <row r="266" spans="1:12" ht="29.25" customHeight="1" x14ac:dyDescent="0.25">
      <c r="B266" s="325">
        <v>9</v>
      </c>
      <c r="C266" s="273" t="s">
        <v>263</v>
      </c>
      <c r="D266" s="271"/>
      <c r="E266" s="269"/>
      <c r="F266" s="269">
        <v>400000</v>
      </c>
      <c r="G266" s="272" t="s">
        <v>359</v>
      </c>
      <c r="H266" s="100"/>
      <c r="I266" s="149"/>
    </row>
    <row r="267" spans="1:12" s="268" customFormat="1" ht="33.75" customHeight="1" x14ac:dyDescent="0.25">
      <c r="B267" s="398">
        <v>10</v>
      </c>
      <c r="C267" s="400" t="s">
        <v>373</v>
      </c>
      <c r="D267" s="399"/>
      <c r="E267" s="278"/>
      <c r="F267" s="278">
        <v>18269</v>
      </c>
      <c r="G267" s="272" t="s">
        <v>372</v>
      </c>
      <c r="H267" s="100"/>
      <c r="I267" s="149"/>
    </row>
    <row r="268" spans="1:12" s="268" customFormat="1" ht="42.75" x14ac:dyDescent="0.25">
      <c r="B268" s="398">
        <v>11</v>
      </c>
      <c r="C268" s="304" t="s">
        <v>276</v>
      </c>
      <c r="D268" s="303"/>
      <c r="E268" s="278"/>
      <c r="F268" s="278">
        <v>30000</v>
      </c>
      <c r="G268" s="272" t="s">
        <v>295</v>
      </c>
      <c r="H268" s="100"/>
      <c r="I268" s="149"/>
    </row>
    <row r="269" spans="1:12" ht="18" x14ac:dyDescent="0.25">
      <c r="B269" s="474" t="s">
        <v>9</v>
      </c>
      <c r="C269" s="474"/>
      <c r="D269" s="28" t="s">
        <v>41</v>
      </c>
      <c r="E269" s="28" t="s">
        <v>41</v>
      </c>
      <c r="F269" s="381">
        <f>SUM(F258:F268)</f>
        <v>2961812.0212399997</v>
      </c>
      <c r="G269" s="28" t="s">
        <v>41</v>
      </c>
      <c r="H269" s="52"/>
      <c r="I269" s="150"/>
    </row>
    <row r="270" spans="1:12" ht="18" customHeight="1" x14ac:dyDescent="0.25">
      <c r="B270" s="473" t="s">
        <v>141</v>
      </c>
      <c r="C270" s="473"/>
      <c r="D270" s="473"/>
      <c r="E270" s="473"/>
      <c r="F270" s="473"/>
      <c r="G270" s="473"/>
      <c r="H270" s="33"/>
      <c r="I270" s="150"/>
    </row>
    <row r="271" spans="1:12" ht="18" customHeight="1" x14ac:dyDescent="0.25">
      <c r="B271" s="48"/>
      <c r="C271" s="48"/>
      <c r="D271" s="48"/>
      <c r="E271" s="48"/>
      <c r="F271" s="48"/>
      <c r="G271" s="48"/>
      <c r="H271" s="33"/>
      <c r="I271" s="150"/>
    </row>
    <row r="272" spans="1:12" ht="18" x14ac:dyDescent="0.25">
      <c r="A272" s="81"/>
      <c r="B272" s="77"/>
      <c r="C272" s="77"/>
      <c r="D272" s="77"/>
      <c r="E272" s="77"/>
      <c r="F272" s="77"/>
      <c r="G272" s="98" t="s">
        <v>195</v>
      </c>
      <c r="H272" s="189"/>
      <c r="I272" s="150"/>
    </row>
    <row r="273" spans="1:11" ht="15.75" customHeight="1" x14ac:dyDescent="0.25">
      <c r="B273" s="450" t="s">
        <v>55</v>
      </c>
      <c r="C273" s="450" t="s">
        <v>5</v>
      </c>
      <c r="D273" s="448" t="s">
        <v>48</v>
      </c>
      <c r="E273" s="448" t="s">
        <v>38</v>
      </c>
      <c r="F273" s="448" t="s">
        <v>39</v>
      </c>
      <c r="G273" s="450" t="s">
        <v>53</v>
      </c>
      <c r="H273" s="189"/>
      <c r="I273" s="150"/>
    </row>
    <row r="274" spans="1:11" ht="14.45" customHeight="1" x14ac:dyDescent="0.25">
      <c r="B274" s="450"/>
      <c r="C274" s="450"/>
      <c r="D274" s="449"/>
      <c r="E274" s="449"/>
      <c r="F274" s="449"/>
      <c r="G274" s="450"/>
      <c r="H274" s="189"/>
      <c r="I274" s="150"/>
    </row>
    <row r="275" spans="1:11" ht="18" x14ac:dyDescent="0.25">
      <c r="B275" s="78">
        <v>1</v>
      </c>
      <c r="C275" s="78">
        <v>2</v>
      </c>
      <c r="D275" s="78">
        <v>3</v>
      </c>
      <c r="E275" s="78">
        <v>4</v>
      </c>
      <c r="F275" s="78">
        <v>5</v>
      </c>
      <c r="G275" s="78">
        <v>6</v>
      </c>
      <c r="H275" s="190"/>
      <c r="I275" s="150"/>
    </row>
    <row r="276" spans="1:11" ht="27.75" customHeight="1" x14ac:dyDescent="0.2">
      <c r="B276" s="276">
        <v>1</v>
      </c>
      <c r="C276" s="279" t="s">
        <v>264</v>
      </c>
      <c r="D276" s="277">
        <v>2</v>
      </c>
      <c r="E276" s="278">
        <v>50000</v>
      </c>
      <c r="F276" s="278">
        <v>100000</v>
      </c>
      <c r="G276" s="97" t="s">
        <v>174</v>
      </c>
      <c r="H276" s="191"/>
      <c r="I276" s="308">
        <v>310</v>
      </c>
      <c r="J276" s="270">
        <f>F276</f>
        <v>100000</v>
      </c>
      <c r="K276" s="85"/>
    </row>
    <row r="277" spans="1:11" s="268" customFormat="1" ht="27.75" customHeight="1" x14ac:dyDescent="0.2">
      <c r="B277" s="276">
        <v>3</v>
      </c>
      <c r="C277" s="279" t="s">
        <v>265</v>
      </c>
      <c r="D277" s="277"/>
      <c r="E277" s="278"/>
      <c r="F277" s="278">
        <v>20000</v>
      </c>
      <c r="G277" s="272" t="s">
        <v>230</v>
      </c>
      <c r="H277" s="275"/>
      <c r="I277" s="308">
        <v>344</v>
      </c>
      <c r="J277" s="270">
        <f>F281</f>
        <v>30000</v>
      </c>
      <c r="K277" s="270"/>
    </row>
    <row r="278" spans="1:11" s="268" customFormat="1" ht="27.75" customHeight="1" x14ac:dyDescent="0.2">
      <c r="B278" s="276">
        <v>4</v>
      </c>
      <c r="C278" s="279" t="s">
        <v>266</v>
      </c>
      <c r="D278" s="277">
        <v>83</v>
      </c>
      <c r="E278" s="278">
        <v>300</v>
      </c>
      <c r="F278" s="278">
        <v>25000</v>
      </c>
      <c r="G278" s="272" t="s">
        <v>230</v>
      </c>
      <c r="H278" s="275"/>
      <c r="I278" s="308">
        <v>346</v>
      </c>
      <c r="J278" s="270">
        <f>F277+F278+F279+F280</f>
        <v>331406.91000000003</v>
      </c>
      <c r="K278" s="270"/>
    </row>
    <row r="279" spans="1:11" s="268" customFormat="1" ht="27.75" customHeight="1" x14ac:dyDescent="0.2">
      <c r="B279" s="276">
        <v>5</v>
      </c>
      <c r="C279" s="279" t="s">
        <v>267</v>
      </c>
      <c r="D279" s="277"/>
      <c r="E279" s="278"/>
      <c r="F279" s="278">
        <v>30000</v>
      </c>
      <c r="G279" s="272" t="s">
        <v>230</v>
      </c>
      <c r="H279" s="275"/>
      <c r="I279" s="274"/>
      <c r="K279" s="270"/>
    </row>
    <row r="280" spans="1:11" s="268" customFormat="1" ht="27.75" customHeight="1" x14ac:dyDescent="0.2">
      <c r="B280" s="313">
        <v>5</v>
      </c>
      <c r="C280" s="316" t="s">
        <v>268</v>
      </c>
      <c r="D280" s="314">
        <v>100</v>
      </c>
      <c r="E280" s="278">
        <v>300</v>
      </c>
      <c r="F280" s="278">
        <v>256406.91</v>
      </c>
      <c r="G280" s="272" t="s">
        <v>230</v>
      </c>
      <c r="H280" s="275"/>
      <c r="I280" s="274"/>
      <c r="K280" s="270"/>
    </row>
    <row r="281" spans="1:11" ht="27.75" customHeight="1" x14ac:dyDescent="0.2">
      <c r="B281" s="276">
        <v>6</v>
      </c>
      <c r="C281" s="279" t="s">
        <v>290</v>
      </c>
      <c r="D281" s="277"/>
      <c r="E281" s="278"/>
      <c r="F281" s="278">
        <f>50000-20000</f>
        <v>30000</v>
      </c>
      <c r="G281" s="97" t="s">
        <v>295</v>
      </c>
    </row>
    <row r="282" spans="1:11" ht="18" x14ac:dyDescent="0.25">
      <c r="B282" s="474" t="s">
        <v>9</v>
      </c>
      <c r="C282" s="474"/>
      <c r="D282" s="79" t="s">
        <v>41</v>
      </c>
      <c r="E282" s="79" t="s">
        <v>41</v>
      </c>
      <c r="F282" s="387">
        <f>SUM(F276:F281)</f>
        <v>461406.91000000003</v>
      </c>
      <c r="G282" s="79" t="s">
        <v>41</v>
      </c>
      <c r="H282" s="193"/>
      <c r="I282" s="188"/>
    </row>
    <row r="283" spans="1:11" ht="15" x14ac:dyDescent="0.2">
      <c r="B283" s="67"/>
      <c r="C283" s="67"/>
      <c r="D283" s="55"/>
      <c r="E283" s="55"/>
      <c r="F283" s="111"/>
      <c r="G283" s="55"/>
      <c r="H283" s="193"/>
    </row>
    <row r="284" spans="1:11" ht="18" x14ac:dyDescent="0.2">
      <c r="A284" s="106"/>
      <c r="B284" s="105"/>
      <c r="C284" s="105"/>
      <c r="D284" s="105"/>
      <c r="E284" s="105"/>
      <c r="F284" s="131"/>
      <c r="G284" s="98" t="s">
        <v>222</v>
      </c>
      <c r="H284" s="189"/>
    </row>
    <row r="285" spans="1:11" ht="15.75" customHeight="1" x14ac:dyDescent="0.2">
      <c r="B285" s="450" t="s">
        <v>55</v>
      </c>
      <c r="C285" s="450" t="s">
        <v>5</v>
      </c>
      <c r="D285" s="448" t="s">
        <v>48</v>
      </c>
      <c r="E285" s="448" t="s">
        <v>38</v>
      </c>
      <c r="F285" s="448" t="s">
        <v>39</v>
      </c>
      <c r="G285" s="450" t="s">
        <v>53</v>
      </c>
      <c r="H285" s="189"/>
    </row>
    <row r="286" spans="1:11" ht="14.45" customHeight="1" x14ac:dyDescent="0.2">
      <c r="B286" s="450"/>
      <c r="C286" s="450"/>
      <c r="D286" s="449"/>
      <c r="E286" s="449"/>
      <c r="F286" s="449"/>
      <c r="G286" s="450"/>
      <c r="H286" s="189"/>
    </row>
    <row r="287" spans="1:11" ht="15" x14ac:dyDescent="0.2">
      <c r="B287" s="107">
        <v>1</v>
      </c>
      <c r="C287" s="107">
        <v>2</v>
      </c>
      <c r="D287" s="107">
        <v>3</v>
      </c>
      <c r="E287" s="107">
        <v>4</v>
      </c>
      <c r="F287" s="107">
        <v>5</v>
      </c>
      <c r="G287" s="107">
        <v>6</v>
      </c>
      <c r="H287" s="190"/>
    </row>
    <row r="288" spans="1:11" ht="21.75" customHeight="1" x14ac:dyDescent="0.2">
      <c r="B288" s="207">
        <v>1</v>
      </c>
      <c r="C288" s="209" t="s">
        <v>303</v>
      </c>
      <c r="D288" s="207"/>
      <c r="E288" s="207"/>
      <c r="F288" s="278">
        <v>216.55</v>
      </c>
      <c r="G288" s="272" t="s">
        <v>230</v>
      </c>
      <c r="H288" s="190"/>
    </row>
    <row r="289" spans="1:13" ht="21.75" customHeight="1" x14ac:dyDescent="0.2">
      <c r="B289" s="207">
        <v>2</v>
      </c>
      <c r="C289" s="209" t="s">
        <v>303</v>
      </c>
      <c r="D289" s="207"/>
      <c r="E289" s="207"/>
      <c r="F289" s="278"/>
      <c r="G289" s="272" t="s">
        <v>230</v>
      </c>
      <c r="H289" s="190"/>
    </row>
    <row r="290" spans="1:13" ht="15" x14ac:dyDescent="0.2">
      <c r="B290" s="474" t="s">
        <v>9</v>
      </c>
      <c r="C290" s="474"/>
      <c r="D290" s="108" t="s">
        <v>41</v>
      </c>
      <c r="E290" s="108" t="s">
        <v>41</v>
      </c>
      <c r="F290" s="385">
        <f>SUM(F288:F289)</f>
        <v>216.55</v>
      </c>
      <c r="G290" s="108" t="s">
        <v>41</v>
      </c>
      <c r="H290" s="193"/>
    </row>
    <row r="291" spans="1:13" ht="15" x14ac:dyDescent="0.2">
      <c r="B291" s="67"/>
      <c r="C291" s="67"/>
      <c r="D291" s="55"/>
      <c r="E291" s="55"/>
      <c r="F291" s="111"/>
      <c r="G291" s="55"/>
      <c r="H291" s="193"/>
    </row>
    <row r="292" spans="1:13" ht="18" x14ac:dyDescent="0.2">
      <c r="A292" s="106"/>
      <c r="B292" s="105"/>
      <c r="C292" s="105"/>
      <c r="D292" s="105"/>
      <c r="E292" s="105"/>
      <c r="F292" s="131"/>
      <c r="G292" s="98" t="s">
        <v>196</v>
      </c>
      <c r="H292" s="189"/>
    </row>
    <row r="293" spans="1:13" ht="15.75" customHeight="1" x14ac:dyDescent="0.2">
      <c r="B293" s="450" t="s">
        <v>55</v>
      </c>
      <c r="C293" s="450" t="s">
        <v>5</v>
      </c>
      <c r="D293" s="448" t="s">
        <v>48</v>
      </c>
      <c r="E293" s="448" t="s">
        <v>38</v>
      </c>
      <c r="F293" s="448" t="s">
        <v>39</v>
      </c>
      <c r="G293" s="450" t="s">
        <v>53</v>
      </c>
      <c r="M293" s="270"/>
    </row>
    <row r="294" spans="1:13" ht="14.45" customHeight="1" x14ac:dyDescent="0.2">
      <c r="B294" s="450"/>
      <c r="C294" s="450"/>
      <c r="D294" s="449"/>
      <c r="E294" s="449"/>
      <c r="F294" s="449"/>
      <c r="G294" s="450"/>
      <c r="H294" s="189"/>
    </row>
    <row r="295" spans="1:13" ht="15" x14ac:dyDescent="0.2">
      <c r="B295" s="107">
        <v>1</v>
      </c>
      <c r="C295" s="107">
        <v>2</v>
      </c>
      <c r="D295" s="107">
        <v>3</v>
      </c>
      <c r="E295" s="107">
        <v>4</v>
      </c>
      <c r="F295" s="107">
        <v>5</v>
      </c>
      <c r="G295" s="107">
        <v>6</v>
      </c>
      <c r="H295" s="190"/>
    </row>
    <row r="296" spans="1:13" ht="16.5" customHeight="1" x14ac:dyDescent="0.2">
      <c r="B296" s="108">
        <v>1</v>
      </c>
      <c r="C296" s="110"/>
      <c r="D296" s="109"/>
      <c r="E296" s="83"/>
      <c r="F296" s="83"/>
      <c r="G296" s="97"/>
      <c r="H296" s="192"/>
    </row>
    <row r="297" spans="1:13" ht="15" x14ac:dyDescent="0.2">
      <c r="B297" s="474" t="s">
        <v>9</v>
      </c>
      <c r="C297" s="474"/>
      <c r="D297" s="108" t="s">
        <v>41</v>
      </c>
      <c r="E297" s="108" t="s">
        <v>41</v>
      </c>
      <c r="F297" s="381">
        <f>F296</f>
        <v>0</v>
      </c>
      <c r="G297" s="108" t="s">
        <v>41</v>
      </c>
      <c r="H297" s="193"/>
    </row>
    <row r="298" spans="1:13" ht="14.25" customHeight="1" x14ac:dyDescent="0.2">
      <c r="B298" s="489" t="s">
        <v>128</v>
      </c>
      <c r="C298" s="489"/>
      <c r="D298" s="489"/>
      <c r="E298" s="489"/>
      <c r="F298" s="489"/>
      <c r="G298" s="489"/>
      <c r="H298" s="489"/>
      <c r="I298" s="99"/>
    </row>
    <row r="299" spans="1:13" ht="20.25" x14ac:dyDescent="0.3">
      <c r="B299" s="489"/>
      <c r="C299" s="489"/>
      <c r="D299" s="489"/>
      <c r="E299" s="489"/>
      <c r="F299" s="489"/>
      <c r="G299" s="489"/>
      <c r="H299" s="489"/>
      <c r="I299" s="61">
        <f>I25+I26+G45+H62+H63+F86+F98+F110+G123+G132+G141+G151+F159+F167+F176+G194+G209+G216+G224+F242+F250+F269+F282+F290+F297</f>
        <v>9163091.9199999981</v>
      </c>
      <c r="J299" s="309"/>
      <c r="K299" s="270"/>
    </row>
    <row r="300" spans="1:13" x14ac:dyDescent="0.2">
      <c r="I300" s="249">
        <f>D306-I299</f>
        <v>0</v>
      </c>
    </row>
    <row r="301" spans="1:13" x14ac:dyDescent="0.2">
      <c r="J301" s="270"/>
    </row>
    <row r="302" spans="1:13" ht="22.5" customHeight="1" x14ac:dyDescent="0.25">
      <c r="C302" s="70" t="s">
        <v>150</v>
      </c>
      <c r="D302" s="101">
        <f>K5</f>
        <v>7666463.9299999997</v>
      </c>
      <c r="E302" s="101">
        <f>I26+G45+H63+F86+F98+F110+G123+G141+G151+F159+G194+F242+F269+F297</f>
        <v>7666463.9299999997</v>
      </c>
      <c r="F302" s="101">
        <f>D302-E302</f>
        <v>0</v>
      </c>
      <c r="I302" s="85"/>
      <c r="J302" s="270"/>
    </row>
    <row r="303" spans="1:13" ht="22.5" customHeight="1" x14ac:dyDescent="0.25">
      <c r="C303" s="70" t="s">
        <v>151</v>
      </c>
      <c r="D303" s="101">
        <f>I5</f>
        <v>216.55</v>
      </c>
      <c r="E303" s="101">
        <f>I25+H62+G216+G224+F290+G131</f>
        <v>216.55</v>
      </c>
      <c r="F303" s="101">
        <f t="shared" ref="F303" si="1">D303-E303</f>
        <v>0</v>
      </c>
      <c r="I303" s="85"/>
      <c r="J303" s="270"/>
    </row>
    <row r="304" spans="1:13" ht="22.5" customHeight="1" x14ac:dyDescent="0.25">
      <c r="C304" s="70" t="s">
        <v>152</v>
      </c>
      <c r="D304" s="101">
        <f>L5</f>
        <v>1496411.4400000002</v>
      </c>
      <c r="E304" s="101">
        <f>F167+G209+F250+F282+F176</f>
        <v>1496411.44</v>
      </c>
      <c r="F304" s="101">
        <f>D304-E304</f>
        <v>0</v>
      </c>
      <c r="J304" s="270"/>
    </row>
    <row r="305" spans="4:10" x14ac:dyDescent="0.2">
      <c r="J305" s="270"/>
    </row>
    <row r="306" spans="4:10" x14ac:dyDescent="0.2">
      <c r="D306" s="102">
        <f>SUM(D302:D305)</f>
        <v>9163091.9199999999</v>
      </c>
      <c r="E306" s="102">
        <f t="shared" ref="E306:F306" si="2">SUM(E302:E305)</f>
        <v>9163091.9199999999</v>
      </c>
      <c r="F306" s="102">
        <f t="shared" si="2"/>
        <v>0</v>
      </c>
      <c r="J306" s="270"/>
    </row>
    <row r="307" spans="4:10" x14ac:dyDescent="0.2">
      <c r="G307" s="99"/>
    </row>
  </sheetData>
  <mergeCells count="263">
    <mergeCell ref="B163:B164"/>
    <mergeCell ref="C163:C164"/>
    <mergeCell ref="B297:C297"/>
    <mergeCell ref="B285:B286"/>
    <mergeCell ref="C285:C286"/>
    <mergeCell ref="D285:D286"/>
    <mergeCell ref="E285:E286"/>
    <mergeCell ref="F285:F286"/>
    <mergeCell ref="G285:G286"/>
    <mergeCell ref="B290:C290"/>
    <mergeCell ref="G255:G256"/>
    <mergeCell ref="F273:F274"/>
    <mergeCell ref="B282:C282"/>
    <mergeCell ref="D273:D274"/>
    <mergeCell ref="E273:E274"/>
    <mergeCell ref="E255:E256"/>
    <mergeCell ref="B269:C269"/>
    <mergeCell ref="B270:G270"/>
    <mergeCell ref="D255:D256"/>
    <mergeCell ref="G273:G274"/>
    <mergeCell ref="B293:B294"/>
    <mergeCell ref="C293:C294"/>
    <mergeCell ref="D293:D294"/>
    <mergeCell ref="E293:E294"/>
    <mergeCell ref="F293:F294"/>
    <mergeCell ref="G293:G294"/>
    <mergeCell ref="B250:D250"/>
    <mergeCell ref="B273:B274"/>
    <mergeCell ref="C273:C274"/>
    <mergeCell ref="F255:F256"/>
    <mergeCell ref="H121:H122"/>
    <mergeCell ref="B137:B138"/>
    <mergeCell ref="C137:C138"/>
    <mergeCell ref="D137:D138"/>
    <mergeCell ref="E137:E138"/>
    <mergeCell ref="A135:I135"/>
    <mergeCell ref="C189:D189"/>
    <mergeCell ref="A160:I160"/>
    <mergeCell ref="C249:D249"/>
    <mergeCell ref="C247:D247"/>
    <mergeCell ref="C248:D248"/>
    <mergeCell ref="C190:D190"/>
    <mergeCell ref="F245:F246"/>
    <mergeCell ref="G245:G246"/>
    <mergeCell ref="F197:F198"/>
    <mergeCell ref="G197:G198"/>
    <mergeCell ref="B197:B198"/>
    <mergeCell ref="C197:D198"/>
    <mergeCell ref="F212:F213"/>
    <mergeCell ref="G212:G213"/>
    <mergeCell ref="C233:D233"/>
    <mergeCell ref="E228:E229"/>
    <mergeCell ref="C235:D235"/>
    <mergeCell ref="C232:D232"/>
    <mergeCell ref="C234:D234"/>
    <mergeCell ref="C228:D229"/>
    <mergeCell ref="C212:D213"/>
    <mergeCell ref="A226:I226"/>
    <mergeCell ref="B219:B220"/>
    <mergeCell ref="E212:E213"/>
    <mergeCell ref="F228:F229"/>
    <mergeCell ref="H212:H213"/>
    <mergeCell ref="E219:E220"/>
    <mergeCell ref="F219:F220"/>
    <mergeCell ref="C239:D239"/>
    <mergeCell ref="C240:D240"/>
    <mergeCell ref="G228:G229"/>
    <mergeCell ref="H219:H220"/>
    <mergeCell ref="C221:D221"/>
    <mergeCell ref="B228:B229"/>
    <mergeCell ref="C230:D230"/>
    <mergeCell ref="C222:D222"/>
    <mergeCell ref="B245:B246"/>
    <mergeCell ref="C245:D246"/>
    <mergeCell ref="E245:E246"/>
    <mergeCell ref="G219:G220"/>
    <mergeCell ref="C241:D241"/>
    <mergeCell ref="C237:D237"/>
    <mergeCell ref="C238:D238"/>
    <mergeCell ref="E170:E171"/>
    <mergeCell ref="F170:F171"/>
    <mergeCell ref="G170:G171"/>
    <mergeCell ref="B176:C176"/>
    <mergeCell ref="D163:D164"/>
    <mergeCell ref="C131:D131"/>
    <mergeCell ref="C223:D223"/>
    <mergeCell ref="B224:D224"/>
    <mergeCell ref="B152:H152"/>
    <mergeCell ref="E197:E198"/>
    <mergeCell ref="E181:E182"/>
    <mergeCell ref="F181:F182"/>
    <mergeCell ref="B209:D209"/>
    <mergeCell ref="C202:D202"/>
    <mergeCell ref="B212:B213"/>
    <mergeCell ref="C219:D220"/>
    <mergeCell ref="C205:D205"/>
    <mergeCell ref="C203:D203"/>
    <mergeCell ref="B167:C167"/>
    <mergeCell ref="C204:D204"/>
    <mergeCell ref="C201:D201"/>
    <mergeCell ref="C181:D182"/>
    <mergeCell ref="C215:D215"/>
    <mergeCell ref="B216:D216"/>
    <mergeCell ref="B29:D29"/>
    <mergeCell ref="F70:F71"/>
    <mergeCell ref="B46:G46"/>
    <mergeCell ref="A48:I48"/>
    <mergeCell ref="A49:I49"/>
    <mergeCell ref="B51:D51"/>
    <mergeCell ref="B53:B54"/>
    <mergeCell ref="C53:F54"/>
    <mergeCell ref="G53:G54"/>
    <mergeCell ref="H53:H54"/>
    <mergeCell ref="B67:D67"/>
    <mergeCell ref="B70:B71"/>
    <mergeCell ref="C70:E71"/>
    <mergeCell ref="G70:G71"/>
    <mergeCell ref="H70:H71"/>
    <mergeCell ref="B19:F19"/>
    <mergeCell ref="G19:H19"/>
    <mergeCell ref="B21:D21"/>
    <mergeCell ref="E21:F21"/>
    <mergeCell ref="G21:H21"/>
    <mergeCell ref="I19:I21"/>
    <mergeCell ref="B20:D20"/>
    <mergeCell ref="E20:F20"/>
    <mergeCell ref="G20:H20"/>
    <mergeCell ref="B110:C110"/>
    <mergeCell ref="C72:E72"/>
    <mergeCell ref="C73:E73"/>
    <mergeCell ref="C94:C95"/>
    <mergeCell ref="D94:D95"/>
    <mergeCell ref="E94:E95"/>
    <mergeCell ref="C170:C171"/>
    <mergeCell ref="B111:F111"/>
    <mergeCell ref="B115:D115"/>
    <mergeCell ref="B118:D118"/>
    <mergeCell ref="A113:I113"/>
    <mergeCell ref="A117:I117"/>
    <mergeCell ref="E163:E164"/>
    <mergeCell ref="F163:F164"/>
    <mergeCell ref="G163:G164"/>
    <mergeCell ref="C155:C156"/>
    <mergeCell ref="D155:D156"/>
    <mergeCell ref="E155:E156"/>
    <mergeCell ref="F155:F156"/>
    <mergeCell ref="G155:G156"/>
    <mergeCell ref="B159:C159"/>
    <mergeCell ref="B170:B171"/>
    <mergeCell ref="B155:B156"/>
    <mergeCell ref="D170:D171"/>
    <mergeCell ref="B298:H299"/>
    <mergeCell ref="B123:C123"/>
    <mergeCell ref="B124:H124"/>
    <mergeCell ref="A126:I126"/>
    <mergeCell ref="C128:D128"/>
    <mergeCell ref="C129:D129"/>
    <mergeCell ref="C130:D130"/>
    <mergeCell ref="B132:D132"/>
    <mergeCell ref="B133:H133"/>
    <mergeCell ref="C236:D236"/>
    <mergeCell ref="C231:D231"/>
    <mergeCell ref="B242:D242"/>
    <mergeCell ref="A252:I252"/>
    <mergeCell ref="B255:B256"/>
    <mergeCell ref="C255:C256"/>
    <mergeCell ref="F137:F138"/>
    <mergeCell ref="C214:D214"/>
    <mergeCell ref="C207:D207"/>
    <mergeCell ref="G137:G138"/>
    <mergeCell ref="H137:H138"/>
    <mergeCell ref="H197:H198"/>
    <mergeCell ref="C199:D199"/>
    <mergeCell ref="B151:C151"/>
    <mergeCell ref="C192:D192"/>
    <mergeCell ref="A8:I8"/>
    <mergeCell ref="A9:I9"/>
    <mergeCell ref="A10:I10"/>
    <mergeCell ref="B17:D17"/>
    <mergeCell ref="B35:C35"/>
    <mergeCell ref="B36:G36"/>
    <mergeCell ref="A38:I38"/>
    <mergeCell ref="B39:D39"/>
    <mergeCell ref="B41:B42"/>
    <mergeCell ref="E31:E32"/>
    <mergeCell ref="F31:F32"/>
    <mergeCell ref="G31:G32"/>
    <mergeCell ref="C41:C42"/>
    <mergeCell ref="D41:D42"/>
    <mergeCell ref="E41:E42"/>
    <mergeCell ref="F41:F42"/>
    <mergeCell ref="B12:I12"/>
    <mergeCell ref="A14:I14"/>
    <mergeCell ref="B22:C22"/>
    <mergeCell ref="B23:C23"/>
    <mergeCell ref="B24:C24"/>
    <mergeCell ref="A28:I28"/>
    <mergeCell ref="G41:G42"/>
    <mergeCell ref="A16:I16"/>
    <mergeCell ref="B79:D79"/>
    <mergeCell ref="B81:B82"/>
    <mergeCell ref="C81:C82"/>
    <mergeCell ref="D81:D82"/>
    <mergeCell ref="B75:H75"/>
    <mergeCell ref="A77:I77"/>
    <mergeCell ref="D31:D32"/>
    <mergeCell ref="C55:F55"/>
    <mergeCell ref="C56:F56"/>
    <mergeCell ref="C57:F57"/>
    <mergeCell ref="C58:F58"/>
    <mergeCell ref="C59:F59"/>
    <mergeCell ref="C60:F60"/>
    <mergeCell ref="C61:F61"/>
    <mergeCell ref="A65:I65"/>
    <mergeCell ref="B31:B32"/>
    <mergeCell ref="C31:C32"/>
    <mergeCell ref="B74:E74"/>
    <mergeCell ref="B45:C45"/>
    <mergeCell ref="B63:F63"/>
    <mergeCell ref="G106:G107"/>
    <mergeCell ref="B106:B107"/>
    <mergeCell ref="C106:C107"/>
    <mergeCell ref="D106:D107"/>
    <mergeCell ref="B94:B95"/>
    <mergeCell ref="E81:E82"/>
    <mergeCell ref="B99:F99"/>
    <mergeCell ref="A101:I101"/>
    <mergeCell ref="G94:G95"/>
    <mergeCell ref="F106:F107"/>
    <mergeCell ref="B98:C98"/>
    <mergeCell ref="F81:F82"/>
    <mergeCell ref="B86:C86"/>
    <mergeCell ref="B87:F87"/>
    <mergeCell ref="A89:I89"/>
    <mergeCell ref="B91:D91"/>
    <mergeCell ref="E106:E107"/>
    <mergeCell ref="F94:F95"/>
    <mergeCell ref="B103:D103"/>
    <mergeCell ref="B141:C141"/>
    <mergeCell ref="B142:H142"/>
    <mergeCell ref="B145:B146"/>
    <mergeCell ref="C145:C146"/>
    <mergeCell ref="D145:D146"/>
    <mergeCell ref="E145:E146"/>
    <mergeCell ref="F145:F146"/>
    <mergeCell ref="G145:G146"/>
    <mergeCell ref="H145:H146"/>
    <mergeCell ref="C208:D208"/>
    <mergeCell ref="C193:D193"/>
    <mergeCell ref="C183:D183"/>
    <mergeCell ref="B194:D194"/>
    <mergeCell ref="C191:D191"/>
    <mergeCell ref="C188:D188"/>
    <mergeCell ref="C186:D186"/>
    <mergeCell ref="H181:H182"/>
    <mergeCell ref="A178:I178"/>
    <mergeCell ref="C184:D184"/>
    <mergeCell ref="C185:D185"/>
    <mergeCell ref="C187:D187"/>
    <mergeCell ref="B181:B182"/>
    <mergeCell ref="G181:G182"/>
    <mergeCell ref="C200:D200"/>
    <mergeCell ref="C206:D206"/>
  </mergeCells>
  <pageMargins left="0.39370078740157483" right="0.39370078740157483" top="0.59055118110236227" bottom="0.39370078740157483" header="0.31496062992125984" footer="0.31496062992125984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topLeftCell="A145" zoomScale="80" zoomScaleNormal="80" workbookViewId="0">
      <selection activeCell="F169" sqref="F169"/>
    </sheetView>
  </sheetViews>
  <sheetFormatPr defaultColWidth="8.7109375" defaultRowHeight="14.25" x14ac:dyDescent="0.2"/>
  <cols>
    <col min="1" max="1" width="2.7109375" style="2" customWidth="1"/>
    <col min="2" max="2" width="5.28515625" style="2" customWidth="1"/>
    <col min="3" max="3" width="20.42578125" style="2" customWidth="1"/>
    <col min="4" max="4" width="22.85546875" style="2" customWidth="1"/>
    <col min="5" max="5" width="21.85546875" style="2" customWidth="1"/>
    <col min="6" max="6" width="20.85546875" style="2" customWidth="1"/>
    <col min="7" max="7" width="21.85546875" style="2" customWidth="1"/>
    <col min="8" max="8" width="21.28515625" style="2" customWidth="1"/>
    <col min="9" max="9" width="19.85546875" style="2" customWidth="1"/>
    <col min="10" max="10" width="18.7109375" style="2" customWidth="1"/>
    <col min="11" max="16384" width="8.7109375" style="2"/>
  </cols>
  <sheetData>
    <row r="1" spans="1:11" x14ac:dyDescent="0.2">
      <c r="G1" s="2" t="s">
        <v>356</v>
      </c>
      <c r="H1" s="85">
        <v>3000</v>
      </c>
    </row>
    <row r="2" spans="1:11" x14ac:dyDescent="0.2">
      <c r="G2" s="2" t="s">
        <v>184</v>
      </c>
      <c r="H2" s="85">
        <v>0</v>
      </c>
    </row>
    <row r="3" spans="1:11" ht="18" x14ac:dyDescent="0.2">
      <c r="B3" s="15"/>
      <c r="C3" s="15"/>
      <c r="G3" s="2" t="s">
        <v>185</v>
      </c>
      <c r="H3" s="85">
        <f>H1+H2</f>
        <v>3000</v>
      </c>
    </row>
    <row r="4" spans="1:11" ht="15" customHeight="1" x14ac:dyDescent="0.2">
      <c r="A4" s="436" t="s">
        <v>75</v>
      </c>
      <c r="B4" s="436"/>
      <c r="C4" s="436"/>
      <c r="D4" s="436"/>
      <c r="E4" s="436"/>
      <c r="F4" s="436"/>
      <c r="G4" s="436"/>
      <c r="H4" s="436"/>
      <c r="I4" s="436"/>
      <c r="J4" s="1"/>
      <c r="K4" s="1"/>
    </row>
    <row r="5" spans="1:11" ht="23.25" customHeight="1" x14ac:dyDescent="0.2">
      <c r="A5" s="436" t="str">
        <f>Доходы!A2</f>
        <v>к Плану финансово-хозяйственной деятельности  на "31" марта 2026 год</v>
      </c>
      <c r="B5" s="436"/>
      <c r="C5" s="436"/>
      <c r="D5" s="436"/>
      <c r="E5" s="436"/>
      <c r="F5" s="436"/>
      <c r="G5" s="436"/>
      <c r="H5" s="436"/>
      <c r="I5" s="436"/>
      <c r="J5" s="1"/>
      <c r="K5" s="1"/>
    </row>
    <row r="6" spans="1:11" ht="15" customHeight="1" x14ac:dyDescent="0.2">
      <c r="A6" s="436" t="str">
        <f>Доходы!A3</f>
        <v>МАОУ СОШ № 149</v>
      </c>
      <c r="B6" s="436"/>
      <c r="C6" s="436"/>
      <c r="D6" s="436"/>
      <c r="E6" s="436"/>
      <c r="F6" s="436"/>
      <c r="G6" s="436"/>
      <c r="H6" s="436"/>
      <c r="I6" s="436"/>
      <c r="J6" s="1"/>
      <c r="K6" s="1"/>
    </row>
    <row r="7" spans="1:11" ht="15" customHeight="1" x14ac:dyDescent="0.2">
      <c r="A7" s="3"/>
      <c r="B7" s="3"/>
      <c r="C7" s="3"/>
      <c r="D7" s="3"/>
      <c r="E7" s="3"/>
      <c r="F7" s="3"/>
      <c r="G7" s="3"/>
      <c r="H7" s="3"/>
      <c r="I7" s="3"/>
      <c r="J7" s="1"/>
      <c r="K7" s="1"/>
    </row>
    <row r="8" spans="1:11" ht="18" x14ac:dyDescent="0.2">
      <c r="B8" s="456" t="s">
        <v>74</v>
      </c>
      <c r="C8" s="456"/>
      <c r="D8" s="456"/>
      <c r="E8" s="484"/>
      <c r="F8" s="484"/>
      <c r="G8" s="484"/>
      <c r="H8" s="484"/>
      <c r="I8" s="484"/>
      <c r="J8" s="17"/>
      <c r="K8" s="17"/>
    </row>
    <row r="9" spans="1:11" ht="15" customHeight="1" x14ac:dyDescent="0.2">
      <c r="A9" s="3"/>
      <c r="B9" s="3"/>
      <c r="C9" s="3"/>
      <c r="D9" s="3"/>
      <c r="E9" s="3"/>
      <c r="F9" s="3"/>
      <c r="G9" s="3"/>
      <c r="H9" s="3"/>
      <c r="I9" s="3"/>
      <c r="J9" s="1"/>
      <c r="K9" s="1"/>
    </row>
    <row r="10" spans="1:11" ht="15" customHeight="1" x14ac:dyDescent="0.2">
      <c r="A10" s="436" t="s">
        <v>103</v>
      </c>
      <c r="B10" s="436"/>
      <c r="C10" s="436"/>
      <c r="D10" s="436"/>
      <c r="E10" s="436"/>
      <c r="F10" s="436"/>
      <c r="G10" s="436"/>
      <c r="H10" s="436"/>
      <c r="I10" s="436"/>
      <c r="J10" s="1"/>
      <c r="K10" s="1"/>
    </row>
    <row r="11" spans="1:11" ht="18" x14ac:dyDescent="0.2">
      <c r="B11" s="16"/>
      <c r="C11" s="16"/>
    </row>
    <row r="12" spans="1:11" ht="18" x14ac:dyDescent="0.2">
      <c r="A12" s="436" t="s">
        <v>104</v>
      </c>
      <c r="B12" s="436"/>
      <c r="C12" s="436"/>
      <c r="D12" s="436"/>
      <c r="E12" s="436"/>
      <c r="F12" s="436"/>
      <c r="G12" s="436"/>
      <c r="H12" s="436"/>
      <c r="I12" s="436"/>
    </row>
    <row r="13" spans="1:11" ht="17.25" customHeight="1" x14ac:dyDescent="0.25">
      <c r="B13" s="483" t="s">
        <v>0</v>
      </c>
      <c r="C13" s="483"/>
      <c r="D13" s="483"/>
      <c r="E13" s="18">
        <v>111</v>
      </c>
      <c r="F13" s="17"/>
      <c r="G13" s="17"/>
      <c r="H13" s="17"/>
      <c r="I13" s="17"/>
      <c r="J13" s="17"/>
      <c r="K13" s="17"/>
    </row>
    <row r="14" spans="1:11" ht="18" x14ac:dyDescent="0.2">
      <c r="B14" s="16"/>
      <c r="C14" s="16"/>
      <c r="I14" s="20" t="s">
        <v>73</v>
      </c>
    </row>
    <row r="15" spans="1:11" ht="15.75" customHeight="1" x14ac:dyDescent="0.2">
      <c r="B15" s="450" t="s">
        <v>2</v>
      </c>
      <c r="C15" s="450"/>
      <c r="D15" s="450"/>
      <c r="E15" s="450"/>
      <c r="F15" s="450"/>
      <c r="G15" s="485" t="s">
        <v>45</v>
      </c>
      <c r="H15" s="485"/>
      <c r="I15" s="450" t="s">
        <v>133</v>
      </c>
    </row>
    <row r="16" spans="1:11" ht="15.75" customHeight="1" x14ac:dyDescent="0.2">
      <c r="B16" s="485" t="s">
        <v>56</v>
      </c>
      <c r="C16" s="485"/>
      <c r="D16" s="485"/>
      <c r="E16" s="485" t="s">
        <v>40</v>
      </c>
      <c r="F16" s="485"/>
      <c r="G16" s="485" t="s">
        <v>56</v>
      </c>
      <c r="H16" s="485"/>
      <c r="I16" s="450"/>
    </row>
    <row r="17" spans="1:11" ht="33" customHeight="1" x14ac:dyDescent="0.2">
      <c r="B17" s="485" t="s">
        <v>105</v>
      </c>
      <c r="C17" s="485"/>
      <c r="D17" s="485"/>
      <c r="E17" s="485" t="s">
        <v>106</v>
      </c>
      <c r="F17" s="485"/>
      <c r="G17" s="485" t="s">
        <v>46</v>
      </c>
      <c r="H17" s="485"/>
      <c r="I17" s="450"/>
    </row>
    <row r="18" spans="1:11" ht="15" x14ac:dyDescent="0.2">
      <c r="B18" s="485" t="s">
        <v>3</v>
      </c>
      <c r="C18" s="485"/>
      <c r="D18" s="21" t="s">
        <v>44</v>
      </c>
      <c r="E18" s="21" t="s">
        <v>3</v>
      </c>
      <c r="F18" s="21" t="s">
        <v>44</v>
      </c>
      <c r="G18" s="21" t="s">
        <v>3</v>
      </c>
      <c r="H18" s="21" t="s">
        <v>44</v>
      </c>
      <c r="I18" s="21" t="s">
        <v>44</v>
      </c>
    </row>
    <row r="19" spans="1:11" ht="15.75" customHeight="1" x14ac:dyDescent="0.2">
      <c r="B19" s="430">
        <v>1</v>
      </c>
      <c r="C19" s="430"/>
      <c r="D19" s="10">
        <v>2</v>
      </c>
      <c r="E19" s="5">
        <v>3</v>
      </c>
      <c r="F19" s="10">
        <v>4</v>
      </c>
      <c r="G19" s="5">
        <v>5</v>
      </c>
      <c r="H19" s="10">
        <v>6</v>
      </c>
      <c r="I19" s="22">
        <v>7</v>
      </c>
    </row>
    <row r="20" spans="1:11" ht="18" x14ac:dyDescent="0.2">
      <c r="B20" s="505"/>
      <c r="C20" s="505"/>
      <c r="D20" s="23">
        <f>B20*12</f>
        <v>0</v>
      </c>
      <c r="E20" s="23"/>
      <c r="F20" s="23">
        <f>E20*12</f>
        <v>0</v>
      </c>
      <c r="G20" s="24"/>
      <c r="H20" s="23">
        <f>G20*12</f>
        <v>0</v>
      </c>
      <c r="I20" s="23">
        <f>D20+H20+F20</f>
        <v>0</v>
      </c>
    </row>
    <row r="21" spans="1:11" x14ac:dyDescent="0.2">
      <c r="B21" s="25" t="s">
        <v>52</v>
      </c>
      <c r="C21" s="25"/>
      <c r="D21" s="25"/>
      <c r="E21" s="25"/>
      <c r="F21" s="25"/>
      <c r="G21" s="25"/>
      <c r="H21" s="25"/>
      <c r="I21" s="25"/>
    </row>
    <row r="22" spans="1:11" x14ac:dyDescent="0.2">
      <c r="B22" s="26"/>
      <c r="C22" s="26"/>
      <c r="D22" s="26"/>
      <c r="E22" s="26"/>
      <c r="F22" s="26"/>
    </row>
    <row r="23" spans="1:11" ht="18" x14ac:dyDescent="0.2">
      <c r="A23" s="436" t="s">
        <v>107</v>
      </c>
      <c r="B23" s="436"/>
      <c r="C23" s="436"/>
      <c r="D23" s="436"/>
      <c r="E23" s="436"/>
      <c r="F23" s="436"/>
      <c r="G23" s="436"/>
      <c r="H23" s="436"/>
      <c r="I23" s="436"/>
    </row>
    <row r="24" spans="1:11" ht="17.25" customHeight="1" x14ac:dyDescent="0.25">
      <c r="B24" s="483" t="s">
        <v>0</v>
      </c>
      <c r="C24" s="483"/>
      <c r="D24" s="483"/>
      <c r="E24" s="27"/>
      <c r="F24" s="27"/>
      <c r="G24" s="17"/>
      <c r="H24" s="17"/>
      <c r="I24" s="17"/>
      <c r="J24" s="17"/>
      <c r="K24" s="17"/>
    </row>
    <row r="25" spans="1:11" ht="18" x14ac:dyDescent="0.2">
      <c r="B25" s="16"/>
      <c r="C25" s="16"/>
    </row>
    <row r="26" spans="1:11" ht="15.75" customHeight="1" x14ac:dyDescent="0.2">
      <c r="B26" s="450" t="s">
        <v>47</v>
      </c>
      <c r="C26" s="450" t="s">
        <v>108</v>
      </c>
      <c r="D26" s="450" t="s">
        <v>6</v>
      </c>
      <c r="E26" s="450" t="s">
        <v>7</v>
      </c>
      <c r="F26" s="450" t="s">
        <v>8</v>
      </c>
      <c r="G26" s="475" t="s">
        <v>134</v>
      </c>
    </row>
    <row r="27" spans="1:11" ht="33.75" customHeight="1" x14ac:dyDescent="0.2">
      <c r="B27" s="450"/>
      <c r="C27" s="450"/>
      <c r="D27" s="450"/>
      <c r="E27" s="450"/>
      <c r="F27" s="450"/>
      <c r="G27" s="475"/>
    </row>
    <row r="28" spans="1:11" x14ac:dyDescent="0.2"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</row>
    <row r="29" spans="1:11" ht="15" x14ac:dyDescent="0.2">
      <c r="B29" s="28"/>
      <c r="C29" s="28"/>
      <c r="D29" s="28"/>
      <c r="E29" s="28"/>
      <c r="F29" s="28"/>
      <c r="G29" s="28"/>
    </row>
    <row r="30" spans="1:11" ht="15" x14ac:dyDescent="0.2">
      <c r="B30" s="460" t="s">
        <v>9</v>
      </c>
      <c r="C30" s="461"/>
      <c r="D30" s="28" t="s">
        <v>41</v>
      </c>
      <c r="E30" s="28" t="s">
        <v>10</v>
      </c>
      <c r="F30" s="28" t="s">
        <v>10</v>
      </c>
      <c r="G30" s="28"/>
    </row>
    <row r="31" spans="1:11" ht="18.75" customHeight="1" x14ac:dyDescent="0.2">
      <c r="B31" s="473" t="s">
        <v>135</v>
      </c>
      <c r="C31" s="473"/>
      <c r="D31" s="473"/>
      <c r="E31" s="473"/>
      <c r="F31" s="473"/>
      <c r="G31" s="473"/>
    </row>
    <row r="32" spans="1:11" ht="18" x14ac:dyDescent="0.2">
      <c r="B32" s="3"/>
      <c r="C32" s="3"/>
    </row>
    <row r="33" spans="1:11" ht="18" x14ac:dyDescent="0.2">
      <c r="A33" s="436" t="s">
        <v>109</v>
      </c>
      <c r="B33" s="436"/>
      <c r="C33" s="436"/>
      <c r="D33" s="436"/>
      <c r="E33" s="436"/>
      <c r="F33" s="436"/>
      <c r="G33" s="436"/>
      <c r="H33" s="436"/>
      <c r="I33" s="436"/>
    </row>
    <row r="34" spans="1:11" ht="17.25" customHeight="1" x14ac:dyDescent="0.25">
      <c r="B34" s="483" t="s">
        <v>0</v>
      </c>
      <c r="C34" s="483"/>
      <c r="D34" s="483"/>
      <c r="E34" s="18">
        <v>112</v>
      </c>
      <c r="F34" s="19"/>
      <c r="G34" s="17"/>
      <c r="H34" s="17"/>
      <c r="I34" s="17"/>
      <c r="J34" s="17"/>
      <c r="K34" s="17"/>
    </row>
    <row r="35" spans="1:11" ht="18" x14ac:dyDescent="0.2">
      <c r="B35" s="16"/>
      <c r="C35" s="16"/>
      <c r="G35" s="20" t="s">
        <v>110</v>
      </c>
    </row>
    <row r="36" spans="1:11" ht="15.75" customHeight="1" x14ac:dyDescent="0.2">
      <c r="B36" s="450" t="s">
        <v>4</v>
      </c>
      <c r="C36" s="450" t="s">
        <v>108</v>
      </c>
      <c r="D36" s="450" t="s">
        <v>11</v>
      </c>
      <c r="E36" s="450" t="s">
        <v>12</v>
      </c>
      <c r="F36" s="450" t="s">
        <v>13</v>
      </c>
      <c r="G36" s="475" t="s">
        <v>134</v>
      </c>
    </row>
    <row r="37" spans="1:11" ht="47.25" customHeight="1" x14ac:dyDescent="0.2">
      <c r="B37" s="450"/>
      <c r="C37" s="450"/>
      <c r="D37" s="450"/>
      <c r="E37" s="450"/>
      <c r="F37" s="450"/>
      <c r="G37" s="475"/>
    </row>
    <row r="38" spans="1:11" x14ac:dyDescent="0.2">
      <c r="B38" s="29">
        <v>1</v>
      </c>
      <c r="C38" s="29">
        <v>2</v>
      </c>
      <c r="D38" s="29">
        <v>3</v>
      </c>
      <c r="E38" s="29">
        <v>4</v>
      </c>
      <c r="F38" s="29">
        <v>5</v>
      </c>
      <c r="G38" s="29">
        <v>6</v>
      </c>
    </row>
    <row r="39" spans="1:11" ht="45" x14ac:dyDescent="0.2">
      <c r="B39" s="28">
        <v>1</v>
      </c>
      <c r="C39" s="28" t="s">
        <v>111</v>
      </c>
      <c r="D39" s="30"/>
      <c r="E39" s="31"/>
      <c r="F39" s="32">
        <v>57.5</v>
      </c>
      <c r="G39" s="32">
        <f>D39*E39*F39</f>
        <v>0</v>
      </c>
    </row>
    <row r="40" spans="1:11" ht="15" x14ac:dyDescent="0.2">
      <c r="B40" s="460" t="s">
        <v>9</v>
      </c>
      <c r="C40" s="461"/>
      <c r="D40" s="28" t="s">
        <v>41</v>
      </c>
      <c r="E40" s="28" t="s">
        <v>10</v>
      </c>
      <c r="F40" s="28" t="s">
        <v>10</v>
      </c>
      <c r="G40" s="32">
        <f>SUM(G39:G39)</f>
        <v>0</v>
      </c>
    </row>
    <row r="41" spans="1:11" ht="15.75" customHeight="1" x14ac:dyDescent="0.2">
      <c r="B41" s="473" t="s">
        <v>135</v>
      </c>
      <c r="C41" s="473"/>
      <c r="D41" s="473"/>
      <c r="E41" s="473"/>
      <c r="F41" s="473"/>
      <c r="G41" s="473"/>
    </row>
    <row r="42" spans="1:11" x14ac:dyDescent="0.2">
      <c r="B42" s="33"/>
      <c r="C42" s="33"/>
      <c r="D42" s="33"/>
      <c r="E42" s="33"/>
      <c r="F42" s="33"/>
      <c r="G42" s="33"/>
    </row>
    <row r="43" spans="1:11" ht="18" x14ac:dyDescent="0.2">
      <c r="A43" s="436" t="s">
        <v>112</v>
      </c>
      <c r="B43" s="436"/>
      <c r="C43" s="436"/>
      <c r="D43" s="436"/>
      <c r="E43" s="436"/>
      <c r="F43" s="436"/>
      <c r="G43" s="436"/>
      <c r="H43" s="436"/>
      <c r="I43" s="436"/>
    </row>
    <row r="44" spans="1:11" ht="18" x14ac:dyDescent="0.2">
      <c r="A44" s="436" t="s">
        <v>114</v>
      </c>
      <c r="B44" s="436"/>
      <c r="C44" s="436"/>
      <c r="D44" s="436"/>
      <c r="E44" s="436"/>
      <c r="F44" s="436"/>
      <c r="G44" s="436"/>
      <c r="H44" s="436"/>
      <c r="I44" s="436"/>
    </row>
    <row r="45" spans="1:11" ht="10.5" customHeight="1" x14ac:dyDescent="0.2">
      <c r="A45" s="34"/>
      <c r="B45" s="34" t="s">
        <v>113</v>
      </c>
      <c r="C45" s="3"/>
      <c r="D45" s="3"/>
      <c r="E45" s="3"/>
      <c r="F45" s="3"/>
      <c r="G45" s="3"/>
      <c r="H45" s="3"/>
    </row>
    <row r="46" spans="1:11" ht="17.25" customHeight="1" x14ac:dyDescent="0.25">
      <c r="B46" s="483" t="s">
        <v>0</v>
      </c>
      <c r="C46" s="483"/>
      <c r="D46" s="483"/>
      <c r="E46" s="18">
        <v>119</v>
      </c>
      <c r="F46" s="17"/>
      <c r="G46" s="17"/>
      <c r="H46" s="17"/>
      <c r="I46" s="17"/>
      <c r="J46" s="17"/>
      <c r="K46" s="17"/>
    </row>
    <row r="47" spans="1:11" ht="15.75" customHeight="1" x14ac:dyDescent="0.2">
      <c r="B47" s="35"/>
      <c r="C47" s="35"/>
      <c r="H47" s="20" t="s">
        <v>72</v>
      </c>
    </row>
    <row r="48" spans="1:11" s="36" customFormat="1" ht="42" customHeight="1" x14ac:dyDescent="0.2">
      <c r="B48" s="448" t="s">
        <v>4</v>
      </c>
      <c r="C48" s="476" t="s">
        <v>14</v>
      </c>
      <c r="D48" s="477"/>
      <c r="E48" s="477"/>
      <c r="F48" s="478"/>
      <c r="G48" s="448" t="s">
        <v>15</v>
      </c>
      <c r="H48" s="448" t="s">
        <v>16</v>
      </c>
      <c r="K48" s="117"/>
    </row>
    <row r="49" spans="1:11" s="36" customFormat="1" ht="15" x14ac:dyDescent="0.2">
      <c r="B49" s="449"/>
      <c r="C49" s="479"/>
      <c r="D49" s="480"/>
      <c r="E49" s="480"/>
      <c r="F49" s="481"/>
      <c r="G49" s="449"/>
      <c r="H49" s="449"/>
      <c r="K49" s="117"/>
    </row>
    <row r="50" spans="1:11" s="36" customFormat="1" ht="15" x14ac:dyDescent="0.2">
      <c r="B50" s="224">
        <v>1</v>
      </c>
      <c r="C50" s="458">
        <v>2</v>
      </c>
      <c r="D50" s="482"/>
      <c r="E50" s="482"/>
      <c r="F50" s="459"/>
      <c r="G50" s="225">
        <v>3</v>
      </c>
      <c r="H50" s="225">
        <v>4</v>
      </c>
      <c r="K50" s="117"/>
    </row>
    <row r="51" spans="1:11" s="36" customFormat="1" ht="42" customHeight="1" x14ac:dyDescent="0.25">
      <c r="B51" s="226">
        <v>1</v>
      </c>
      <c r="C51" s="453" t="s">
        <v>231</v>
      </c>
      <c r="D51" s="454"/>
      <c r="E51" s="454"/>
      <c r="F51" s="455"/>
      <c r="G51" s="224" t="s">
        <v>41</v>
      </c>
      <c r="H51" s="39">
        <f>H52</f>
        <v>0</v>
      </c>
    </row>
    <row r="52" spans="1:11" s="36" customFormat="1" ht="15.75" x14ac:dyDescent="0.25">
      <c r="B52" s="226" t="s">
        <v>17</v>
      </c>
      <c r="C52" s="453" t="s">
        <v>232</v>
      </c>
      <c r="D52" s="454"/>
      <c r="E52" s="454"/>
      <c r="F52" s="455"/>
      <c r="G52" s="39">
        <f>(B20+E20+G20)*0.3</f>
        <v>0</v>
      </c>
      <c r="H52" s="39">
        <f>G52*8</f>
        <v>0</v>
      </c>
    </row>
    <row r="53" spans="1:11" s="36" customFormat="1" ht="15.75" x14ac:dyDescent="0.25">
      <c r="B53" s="226" t="s">
        <v>18</v>
      </c>
      <c r="C53" s="453" t="s">
        <v>233</v>
      </c>
      <c r="D53" s="454"/>
      <c r="E53" s="454"/>
      <c r="F53" s="455"/>
      <c r="G53" s="224" t="s">
        <v>59</v>
      </c>
      <c r="H53" s="224" t="s">
        <v>59</v>
      </c>
    </row>
    <row r="54" spans="1:11" s="36" customFormat="1" ht="36" customHeight="1" x14ac:dyDescent="0.25">
      <c r="B54" s="226" t="s">
        <v>19</v>
      </c>
      <c r="C54" s="453" t="s">
        <v>234</v>
      </c>
      <c r="D54" s="454"/>
      <c r="E54" s="454"/>
      <c r="F54" s="455"/>
      <c r="G54" s="224" t="s">
        <v>41</v>
      </c>
      <c r="H54" s="39">
        <f>H55</f>
        <v>0</v>
      </c>
    </row>
    <row r="55" spans="1:11" s="36" customFormat="1" ht="15.75" x14ac:dyDescent="0.25">
      <c r="B55" s="226">
        <v>2</v>
      </c>
      <c r="C55" s="453" t="s">
        <v>235</v>
      </c>
      <c r="D55" s="454"/>
      <c r="E55" s="454"/>
      <c r="F55" s="455"/>
      <c r="G55" s="39">
        <f>(B20+E20+G20)*0.002</f>
        <v>0</v>
      </c>
      <c r="H55" s="39">
        <f>G55*8</f>
        <v>0</v>
      </c>
    </row>
    <row r="56" spans="1:11" s="36" customFormat="1" ht="15.75" x14ac:dyDescent="0.25">
      <c r="B56" s="226" t="s">
        <v>20</v>
      </c>
      <c r="C56" s="453" t="s">
        <v>233</v>
      </c>
      <c r="D56" s="454"/>
      <c r="E56" s="454"/>
      <c r="F56" s="455"/>
      <c r="G56" s="39" t="s">
        <v>59</v>
      </c>
      <c r="H56" s="39" t="s">
        <v>59</v>
      </c>
    </row>
    <row r="57" spans="1:11" ht="16.5" customHeight="1" x14ac:dyDescent="0.2">
      <c r="B57" s="460" t="s">
        <v>9</v>
      </c>
      <c r="C57" s="466"/>
      <c r="D57" s="466"/>
      <c r="E57" s="466"/>
      <c r="F57" s="461"/>
      <c r="G57" s="40" t="s">
        <v>10</v>
      </c>
      <c r="H57" s="244">
        <f>H51+H54</f>
        <v>0</v>
      </c>
      <c r="I57" s="85"/>
      <c r="K57" s="114"/>
    </row>
    <row r="58" spans="1:11" ht="15" x14ac:dyDescent="0.2">
      <c r="B58" s="35"/>
      <c r="C58" s="35"/>
    </row>
    <row r="59" spans="1:11" ht="18" x14ac:dyDescent="0.2">
      <c r="A59" s="436" t="s">
        <v>116</v>
      </c>
      <c r="B59" s="436"/>
      <c r="C59" s="436"/>
      <c r="D59" s="436"/>
      <c r="E59" s="436"/>
      <c r="F59" s="436"/>
      <c r="G59" s="436"/>
      <c r="H59" s="436"/>
      <c r="I59" s="436"/>
    </row>
    <row r="60" spans="1:11" ht="9.6" customHeight="1" x14ac:dyDescent="0.2">
      <c r="B60" s="41"/>
      <c r="C60" s="41"/>
      <c r="I60" s="17"/>
      <c r="J60" s="17"/>
      <c r="K60" s="17"/>
    </row>
    <row r="61" spans="1:11" ht="18" x14ac:dyDescent="0.2">
      <c r="B61" s="456" t="s">
        <v>0</v>
      </c>
      <c r="C61" s="456"/>
      <c r="D61" s="456"/>
      <c r="E61" s="17"/>
      <c r="F61" s="17"/>
      <c r="G61" s="17"/>
      <c r="H61" s="17"/>
      <c r="I61" s="42"/>
      <c r="J61" s="42"/>
      <c r="K61" s="42"/>
    </row>
    <row r="62" spans="1:11" ht="18" x14ac:dyDescent="0.2">
      <c r="B62" s="1" t="s">
        <v>21</v>
      </c>
      <c r="C62" s="1"/>
      <c r="D62" s="1"/>
      <c r="E62" s="19"/>
      <c r="F62" s="17"/>
      <c r="G62" s="42"/>
      <c r="H62" s="42"/>
    </row>
    <row r="63" spans="1:11" ht="15" x14ac:dyDescent="0.2">
      <c r="B63" s="41"/>
      <c r="C63" s="41"/>
    </row>
    <row r="64" spans="1:11" ht="15.75" customHeight="1" x14ac:dyDescent="0.2">
      <c r="B64" s="448" t="s">
        <v>55</v>
      </c>
      <c r="C64" s="450" t="s">
        <v>22</v>
      </c>
      <c r="D64" s="450"/>
      <c r="E64" s="450"/>
      <c r="F64" s="450" t="s">
        <v>23</v>
      </c>
      <c r="G64" s="450" t="s">
        <v>24</v>
      </c>
      <c r="H64" s="450" t="s">
        <v>136</v>
      </c>
    </row>
    <row r="65" spans="1:11" ht="15.75" customHeight="1" x14ac:dyDescent="0.2">
      <c r="B65" s="449"/>
      <c r="C65" s="450"/>
      <c r="D65" s="450"/>
      <c r="E65" s="450"/>
      <c r="F65" s="450"/>
      <c r="G65" s="450"/>
      <c r="H65" s="450"/>
    </row>
    <row r="66" spans="1:11" x14ac:dyDescent="0.2">
      <c r="B66" s="29">
        <v>1</v>
      </c>
      <c r="C66" s="462">
        <v>2</v>
      </c>
      <c r="D66" s="462"/>
      <c r="E66" s="462"/>
      <c r="F66" s="29">
        <v>3</v>
      </c>
      <c r="G66" s="29">
        <v>4</v>
      </c>
      <c r="H66" s="29">
        <v>5</v>
      </c>
    </row>
    <row r="67" spans="1:11" ht="15" x14ac:dyDescent="0.2">
      <c r="B67" s="28"/>
      <c r="C67" s="462"/>
      <c r="D67" s="462"/>
      <c r="E67" s="462"/>
      <c r="F67" s="28"/>
      <c r="G67" s="28"/>
      <c r="H67" s="28"/>
    </row>
    <row r="68" spans="1:11" ht="15" x14ac:dyDescent="0.2">
      <c r="B68" s="474" t="s">
        <v>9</v>
      </c>
      <c r="C68" s="474"/>
      <c r="D68" s="474"/>
      <c r="E68" s="474"/>
      <c r="F68" s="28" t="s">
        <v>41</v>
      </c>
      <c r="G68" s="28" t="s">
        <v>10</v>
      </c>
      <c r="H68" s="28"/>
    </row>
    <row r="69" spans="1:11" ht="15.75" customHeight="1" x14ac:dyDescent="0.2">
      <c r="B69" s="463" t="s">
        <v>137</v>
      </c>
      <c r="C69" s="464"/>
      <c r="D69" s="464"/>
      <c r="E69" s="464"/>
      <c r="F69" s="464"/>
      <c r="G69" s="464"/>
      <c r="H69" s="465"/>
    </row>
    <row r="71" spans="1:11" ht="18" x14ac:dyDescent="0.2">
      <c r="A71" s="457" t="s">
        <v>115</v>
      </c>
      <c r="B71" s="457"/>
      <c r="C71" s="457"/>
      <c r="D71" s="457"/>
      <c r="E71" s="457"/>
      <c r="F71" s="457"/>
      <c r="G71" s="457"/>
      <c r="H71" s="457"/>
      <c r="I71" s="457"/>
    </row>
    <row r="72" spans="1:11" ht="9.9499999999999993" customHeight="1" x14ac:dyDescent="0.2">
      <c r="B72" s="16"/>
      <c r="C72" s="16"/>
      <c r="I72" s="17"/>
      <c r="J72" s="17"/>
      <c r="K72" s="17"/>
    </row>
    <row r="73" spans="1:11" ht="18" x14ac:dyDescent="0.2">
      <c r="B73" s="456" t="s">
        <v>0</v>
      </c>
      <c r="C73" s="456"/>
      <c r="D73" s="456"/>
      <c r="E73" s="18">
        <v>851</v>
      </c>
      <c r="F73" s="17"/>
      <c r="G73" s="17"/>
      <c r="H73" s="17"/>
      <c r="I73" s="42"/>
      <c r="J73" s="42"/>
      <c r="K73" s="42"/>
    </row>
    <row r="74" spans="1:11" ht="18" x14ac:dyDescent="0.2">
      <c r="B74" s="19"/>
      <c r="C74" s="19"/>
      <c r="D74" s="19"/>
      <c r="E74" s="19"/>
      <c r="F74" s="20" t="s">
        <v>117</v>
      </c>
      <c r="G74" s="42"/>
      <c r="H74" s="42"/>
    </row>
    <row r="75" spans="1:11" ht="15.75" customHeight="1" x14ac:dyDescent="0.2">
      <c r="B75" s="448" t="s">
        <v>55</v>
      </c>
      <c r="C75" s="448" t="s">
        <v>5</v>
      </c>
      <c r="D75" s="450" t="s">
        <v>25</v>
      </c>
      <c r="E75" s="450" t="s">
        <v>26</v>
      </c>
      <c r="F75" s="450" t="s">
        <v>138</v>
      </c>
    </row>
    <row r="76" spans="1:11" ht="60.75" customHeight="1" x14ac:dyDescent="0.2">
      <c r="B76" s="449"/>
      <c r="C76" s="449"/>
      <c r="D76" s="450"/>
      <c r="E76" s="450"/>
      <c r="F76" s="450"/>
    </row>
    <row r="77" spans="1:11" x14ac:dyDescent="0.2">
      <c r="B77" s="29">
        <v>1</v>
      </c>
      <c r="C77" s="29">
        <v>2</v>
      </c>
      <c r="D77" s="29">
        <v>3</v>
      </c>
      <c r="E77" s="29">
        <v>4</v>
      </c>
      <c r="F77" s="29">
        <v>5</v>
      </c>
    </row>
    <row r="78" spans="1:11" ht="30" x14ac:dyDescent="0.2">
      <c r="B78" s="28">
        <v>1</v>
      </c>
      <c r="C78" s="28" t="s">
        <v>60</v>
      </c>
      <c r="D78" s="44"/>
      <c r="E78" s="45">
        <v>2.2000000000000002</v>
      </c>
      <c r="F78" s="46">
        <f>ROUND(D78*E78/100,2)</f>
        <v>0</v>
      </c>
    </row>
    <row r="79" spans="1:11" ht="15" x14ac:dyDescent="0.2">
      <c r="B79" s="28">
        <v>2</v>
      </c>
      <c r="C79" s="28" t="s">
        <v>61</v>
      </c>
      <c r="D79" s="44"/>
      <c r="E79" s="45">
        <v>1.5</v>
      </c>
      <c r="F79" s="46">
        <f>ROUND(D79*E79/100,2)</f>
        <v>0</v>
      </c>
    </row>
    <row r="80" spans="1:11" ht="15" x14ac:dyDescent="0.2">
      <c r="B80" s="458" t="s">
        <v>9</v>
      </c>
      <c r="C80" s="459"/>
      <c r="D80" s="28" t="s">
        <v>41</v>
      </c>
      <c r="E80" s="28" t="s">
        <v>41</v>
      </c>
      <c r="F80" s="39">
        <f>F78+F79</f>
        <v>0</v>
      </c>
    </row>
    <row r="81" spans="1:11" ht="34.5" customHeight="1" x14ac:dyDescent="0.2">
      <c r="B81" s="462" t="s">
        <v>139</v>
      </c>
      <c r="C81" s="462"/>
      <c r="D81" s="462"/>
      <c r="E81" s="462"/>
      <c r="F81" s="462"/>
    </row>
    <row r="82" spans="1:11" ht="18" x14ac:dyDescent="0.2">
      <c r="B82" s="3"/>
      <c r="C82" s="3"/>
    </row>
    <row r="83" spans="1:11" ht="18" x14ac:dyDescent="0.2">
      <c r="A83" s="436" t="s">
        <v>43</v>
      </c>
      <c r="B83" s="436"/>
      <c r="C83" s="436"/>
      <c r="D83" s="436"/>
      <c r="E83" s="436"/>
      <c r="F83" s="436"/>
      <c r="G83" s="436"/>
      <c r="H83" s="436"/>
      <c r="I83" s="436"/>
    </row>
    <row r="84" spans="1:11" ht="12.6" customHeight="1" x14ac:dyDescent="0.2">
      <c r="A84" s="34"/>
      <c r="B84" s="3"/>
      <c r="C84" s="3"/>
      <c r="D84" s="3"/>
      <c r="E84" s="3"/>
      <c r="F84" s="3"/>
      <c r="G84" s="3"/>
      <c r="H84" s="3"/>
    </row>
    <row r="85" spans="1:11" ht="18" x14ac:dyDescent="0.2">
      <c r="B85" s="456" t="s">
        <v>0</v>
      </c>
      <c r="C85" s="456"/>
      <c r="D85" s="456"/>
      <c r="E85" s="17"/>
      <c r="F85" s="17"/>
      <c r="G85" s="17"/>
      <c r="H85" s="17"/>
      <c r="I85" s="42"/>
      <c r="J85" s="42"/>
      <c r="K85" s="42"/>
    </row>
    <row r="86" spans="1:11" ht="18" x14ac:dyDescent="0.2">
      <c r="B86" s="19" t="s">
        <v>1</v>
      </c>
      <c r="C86" s="19"/>
      <c r="D86" s="19"/>
      <c r="E86" s="19"/>
      <c r="F86" s="42"/>
      <c r="G86" s="42"/>
      <c r="H86" s="42"/>
    </row>
    <row r="87" spans="1:11" ht="9" customHeight="1" x14ac:dyDescent="0.2">
      <c r="B87" s="16"/>
      <c r="C87" s="16"/>
      <c r="E87" s="19"/>
    </row>
    <row r="88" spans="1:11" ht="15.75" customHeight="1" x14ac:dyDescent="0.2">
      <c r="B88" s="448" t="s">
        <v>55</v>
      </c>
      <c r="C88" s="448" t="s">
        <v>22</v>
      </c>
      <c r="D88" s="450" t="s">
        <v>23</v>
      </c>
      <c r="E88" s="450" t="s">
        <v>24</v>
      </c>
      <c r="F88" s="450" t="s">
        <v>140</v>
      </c>
      <c r="G88" s="487"/>
    </row>
    <row r="89" spans="1:11" x14ac:dyDescent="0.2">
      <c r="B89" s="449"/>
      <c r="C89" s="449"/>
      <c r="D89" s="450"/>
      <c r="E89" s="450"/>
      <c r="F89" s="450"/>
      <c r="G89" s="487"/>
    </row>
    <row r="90" spans="1:11" ht="15" x14ac:dyDescent="0.2">
      <c r="B90" s="29">
        <v>1</v>
      </c>
      <c r="C90" s="29">
        <v>2</v>
      </c>
      <c r="D90" s="29">
        <v>3</v>
      </c>
      <c r="E90" s="29">
        <v>4</v>
      </c>
      <c r="F90" s="29">
        <v>5</v>
      </c>
      <c r="G90" s="47"/>
    </row>
    <row r="91" spans="1:11" ht="15" x14ac:dyDescent="0.2">
      <c r="B91" s="28"/>
      <c r="C91" s="28"/>
      <c r="D91" s="28"/>
      <c r="E91" s="28"/>
      <c r="F91" s="28"/>
      <c r="G91" s="47"/>
    </row>
    <row r="92" spans="1:11" ht="15" x14ac:dyDescent="0.2">
      <c r="B92" s="460" t="s">
        <v>9</v>
      </c>
      <c r="C92" s="461"/>
      <c r="D92" s="28" t="s">
        <v>41</v>
      </c>
      <c r="E92" s="28" t="s">
        <v>10</v>
      </c>
      <c r="F92" s="28"/>
    </row>
    <row r="93" spans="1:11" ht="18" customHeight="1" x14ac:dyDescent="0.2">
      <c r="B93" s="473" t="s">
        <v>141</v>
      </c>
      <c r="C93" s="473"/>
      <c r="D93" s="473"/>
      <c r="E93" s="473"/>
      <c r="F93" s="473"/>
    </row>
    <row r="94" spans="1:11" ht="18" x14ac:dyDescent="0.2">
      <c r="B94" s="16"/>
      <c r="C94" s="16"/>
    </row>
    <row r="95" spans="1:11" ht="18" x14ac:dyDescent="0.2">
      <c r="A95" s="436" t="s">
        <v>118</v>
      </c>
      <c r="B95" s="436"/>
      <c r="C95" s="436"/>
      <c r="D95" s="436"/>
      <c r="E95" s="436"/>
      <c r="F95" s="436"/>
      <c r="G95" s="436"/>
      <c r="H95" s="436"/>
      <c r="I95" s="436"/>
    </row>
    <row r="96" spans="1:11" ht="11.1" customHeight="1" x14ac:dyDescent="0.2">
      <c r="B96" s="16"/>
      <c r="C96" s="16"/>
      <c r="I96" s="17"/>
      <c r="J96" s="17"/>
      <c r="K96" s="17"/>
    </row>
    <row r="97" spans="1:11" ht="18" x14ac:dyDescent="0.2">
      <c r="B97" s="456" t="s">
        <v>0</v>
      </c>
      <c r="C97" s="456"/>
      <c r="D97" s="456"/>
      <c r="E97" s="17"/>
      <c r="F97" s="17"/>
      <c r="G97" s="17"/>
      <c r="H97" s="17"/>
      <c r="I97" s="42"/>
      <c r="J97" s="42"/>
      <c r="K97" s="42"/>
    </row>
    <row r="98" spans="1:11" ht="18" x14ac:dyDescent="0.2">
      <c r="B98" s="19" t="s">
        <v>1</v>
      </c>
      <c r="C98" s="19"/>
      <c r="D98" s="19"/>
      <c r="E98" s="19"/>
      <c r="F98" s="42"/>
      <c r="G98" s="42"/>
      <c r="H98" s="42"/>
    </row>
    <row r="99" spans="1:11" ht="9.6" customHeight="1" x14ac:dyDescent="0.2">
      <c r="B99" s="16"/>
      <c r="C99" s="16"/>
    </row>
    <row r="100" spans="1:11" ht="15.75" customHeight="1" x14ac:dyDescent="0.2">
      <c r="B100" s="448" t="s">
        <v>55</v>
      </c>
      <c r="C100" s="448" t="s">
        <v>22</v>
      </c>
      <c r="D100" s="450" t="s">
        <v>23</v>
      </c>
      <c r="E100" s="450" t="s">
        <v>24</v>
      </c>
      <c r="F100" s="475" t="s">
        <v>136</v>
      </c>
      <c r="G100" s="487"/>
    </row>
    <row r="101" spans="1:11" x14ac:dyDescent="0.2">
      <c r="B101" s="449"/>
      <c r="C101" s="449"/>
      <c r="D101" s="450"/>
      <c r="E101" s="450"/>
      <c r="F101" s="475"/>
      <c r="G101" s="487"/>
    </row>
    <row r="102" spans="1:11" ht="15" x14ac:dyDescent="0.2">
      <c r="B102" s="29">
        <v>1</v>
      </c>
      <c r="C102" s="29">
        <v>2</v>
      </c>
      <c r="D102" s="29">
        <v>3</v>
      </c>
      <c r="E102" s="29">
        <v>4</v>
      </c>
      <c r="F102" s="29">
        <v>5</v>
      </c>
      <c r="G102" s="47"/>
    </row>
    <row r="103" spans="1:11" ht="15" x14ac:dyDescent="0.2">
      <c r="B103" s="28"/>
      <c r="C103" s="28"/>
      <c r="D103" s="28"/>
      <c r="E103" s="28"/>
      <c r="F103" s="28"/>
      <c r="G103" s="47"/>
    </row>
    <row r="104" spans="1:11" ht="15" x14ac:dyDescent="0.2">
      <c r="B104" s="460" t="s">
        <v>9</v>
      </c>
      <c r="C104" s="461"/>
      <c r="D104" s="28" t="s">
        <v>41</v>
      </c>
      <c r="E104" s="28" t="s">
        <v>10</v>
      </c>
      <c r="F104" s="28"/>
    </row>
    <row r="105" spans="1:11" ht="19.5" customHeight="1" x14ac:dyDescent="0.2">
      <c r="B105" s="473" t="s">
        <v>141</v>
      </c>
      <c r="C105" s="473"/>
      <c r="D105" s="473"/>
      <c r="E105" s="473"/>
      <c r="F105" s="473"/>
    </row>
    <row r="106" spans="1:11" ht="19.5" customHeight="1" x14ac:dyDescent="0.2">
      <c r="B106" s="48"/>
      <c r="C106" s="48"/>
      <c r="D106" s="48"/>
      <c r="E106" s="48"/>
      <c r="F106" s="48"/>
    </row>
    <row r="107" spans="1:11" ht="18" x14ac:dyDescent="0.2">
      <c r="A107" s="436" t="s">
        <v>119</v>
      </c>
      <c r="B107" s="436"/>
      <c r="C107" s="436"/>
      <c r="D107" s="436"/>
      <c r="E107" s="436"/>
      <c r="F107" s="436"/>
      <c r="G107" s="436"/>
      <c r="H107" s="436"/>
      <c r="I107" s="436"/>
    </row>
    <row r="108" spans="1:11" ht="9" customHeight="1" x14ac:dyDescent="0.2">
      <c r="B108" s="16"/>
      <c r="C108" s="16"/>
      <c r="I108" s="17"/>
      <c r="J108" s="17"/>
      <c r="K108" s="17"/>
    </row>
    <row r="109" spans="1:11" ht="18" x14ac:dyDescent="0.2">
      <c r="B109" s="456" t="s">
        <v>0</v>
      </c>
      <c r="C109" s="456"/>
      <c r="D109" s="456"/>
      <c r="E109" s="18">
        <v>244</v>
      </c>
      <c r="F109" s="17"/>
      <c r="G109" s="17"/>
      <c r="H109" s="17"/>
      <c r="I109" s="42"/>
      <c r="J109" s="42"/>
      <c r="K109" s="42"/>
    </row>
    <row r="110" spans="1:11" ht="14.1" customHeight="1" x14ac:dyDescent="0.2">
      <c r="B110" s="16"/>
      <c r="C110" s="16"/>
      <c r="E110" s="19"/>
    </row>
    <row r="111" spans="1:11" ht="18" x14ac:dyDescent="0.2">
      <c r="A111" s="436" t="s">
        <v>58</v>
      </c>
      <c r="B111" s="436"/>
      <c r="C111" s="436"/>
      <c r="D111" s="436"/>
      <c r="E111" s="436"/>
      <c r="F111" s="436"/>
      <c r="G111" s="436"/>
      <c r="H111" s="436"/>
      <c r="I111" s="436"/>
    </row>
    <row r="112" spans="1:11" ht="18" x14ac:dyDescent="0.2">
      <c r="B112" s="456"/>
      <c r="C112" s="456"/>
      <c r="D112" s="456"/>
      <c r="H112" s="20" t="s">
        <v>67</v>
      </c>
    </row>
    <row r="113" spans="1:9" ht="30.95" customHeight="1" x14ac:dyDescent="0.2">
      <c r="B113" s="28" t="s">
        <v>55</v>
      </c>
      <c r="C113" s="28" t="s">
        <v>5</v>
      </c>
      <c r="D113" s="28" t="s">
        <v>65</v>
      </c>
      <c r="E113" s="28" t="s">
        <v>27</v>
      </c>
      <c r="F113" s="28" t="s">
        <v>66</v>
      </c>
      <c r="G113" s="28" t="s">
        <v>134</v>
      </c>
      <c r="H113" s="28" t="s">
        <v>42</v>
      </c>
      <c r="I113" s="49"/>
    </row>
    <row r="114" spans="1:9" x14ac:dyDescent="0.2">
      <c r="B114" s="29">
        <v>1</v>
      </c>
      <c r="C114" s="29">
        <v>2</v>
      </c>
      <c r="D114" s="29">
        <v>3</v>
      </c>
      <c r="E114" s="29">
        <v>4</v>
      </c>
      <c r="F114" s="29">
        <v>5</v>
      </c>
      <c r="G114" s="29">
        <v>6</v>
      </c>
      <c r="H114" s="29">
        <v>7</v>
      </c>
      <c r="I114" s="50"/>
    </row>
    <row r="115" spans="1:9" ht="66" customHeight="1" x14ac:dyDescent="0.2">
      <c r="B115" s="28">
        <v>1</v>
      </c>
      <c r="C115" s="28" t="s">
        <v>62</v>
      </c>
      <c r="D115" s="80"/>
      <c r="E115" s="95"/>
      <c r="F115" s="95"/>
      <c r="G115" s="96">
        <f>ROUND(D115*E115*F115,2)</f>
        <v>0</v>
      </c>
      <c r="H115" s="44"/>
      <c r="I115" s="49"/>
    </row>
    <row r="116" spans="1:9" ht="30" x14ac:dyDescent="0.2">
      <c r="B116" s="28">
        <v>2</v>
      </c>
      <c r="C116" s="28" t="s">
        <v>63</v>
      </c>
      <c r="D116" s="80"/>
      <c r="E116" s="95"/>
      <c r="F116" s="95"/>
      <c r="G116" s="96">
        <f t="shared" ref="G116:G117" si="0">ROUND(D116*E116*F116,2)</f>
        <v>0</v>
      </c>
      <c r="H116" s="44"/>
      <c r="I116" s="49"/>
    </row>
    <row r="117" spans="1:9" ht="30" x14ac:dyDescent="0.2">
      <c r="B117" s="28">
        <v>3</v>
      </c>
      <c r="C117" s="28" t="s">
        <v>64</v>
      </c>
      <c r="D117" s="80"/>
      <c r="E117" s="95"/>
      <c r="F117" s="95"/>
      <c r="G117" s="96">
        <f t="shared" si="0"/>
        <v>0</v>
      </c>
      <c r="H117" s="44"/>
      <c r="I117" s="49"/>
    </row>
    <row r="118" spans="1:9" ht="15" x14ac:dyDescent="0.2">
      <c r="B118" s="450" t="s">
        <v>9</v>
      </c>
      <c r="C118" s="450"/>
      <c r="D118" s="28" t="s">
        <v>41</v>
      </c>
      <c r="E118" s="28" t="s">
        <v>10</v>
      </c>
      <c r="F118" s="28" t="s">
        <v>10</v>
      </c>
      <c r="G118" s="39"/>
      <c r="H118" s="51"/>
      <c r="I118" s="52"/>
    </row>
    <row r="119" spans="1:9" ht="22.5" customHeight="1" x14ac:dyDescent="0.2">
      <c r="B119" s="462" t="s">
        <v>142</v>
      </c>
      <c r="C119" s="462"/>
      <c r="D119" s="462"/>
      <c r="E119" s="462"/>
      <c r="F119" s="462"/>
      <c r="G119" s="462"/>
      <c r="H119" s="462"/>
      <c r="I119" s="33"/>
    </row>
    <row r="120" spans="1:9" ht="18" x14ac:dyDescent="0.2">
      <c r="B120" s="16"/>
      <c r="C120" s="16"/>
    </row>
    <row r="121" spans="1:9" ht="18" x14ac:dyDescent="0.2">
      <c r="A121" s="436" t="s">
        <v>120</v>
      </c>
      <c r="B121" s="436"/>
      <c r="C121" s="436"/>
      <c r="D121" s="436"/>
      <c r="E121" s="436"/>
      <c r="F121" s="436"/>
      <c r="G121" s="436"/>
      <c r="H121" s="436"/>
      <c r="I121" s="436"/>
    </row>
    <row r="122" spans="1:9" ht="18" x14ac:dyDescent="0.2">
      <c r="B122" s="16"/>
      <c r="C122" s="16"/>
    </row>
    <row r="123" spans="1:9" ht="30.95" customHeight="1" x14ac:dyDescent="0.2">
      <c r="B123" s="37" t="s">
        <v>55</v>
      </c>
      <c r="C123" s="458" t="s">
        <v>5</v>
      </c>
      <c r="D123" s="459"/>
      <c r="E123" s="28" t="s">
        <v>28</v>
      </c>
      <c r="F123" s="28" t="s">
        <v>29</v>
      </c>
      <c r="G123" s="28" t="s">
        <v>134</v>
      </c>
      <c r="H123" s="28" t="s">
        <v>42</v>
      </c>
    </row>
    <row r="124" spans="1:9" x14ac:dyDescent="0.2">
      <c r="B124" s="29">
        <v>1</v>
      </c>
      <c r="C124" s="462">
        <v>2</v>
      </c>
      <c r="D124" s="462"/>
      <c r="E124" s="29">
        <v>3</v>
      </c>
      <c r="F124" s="29">
        <v>4</v>
      </c>
      <c r="G124" s="29">
        <v>5</v>
      </c>
      <c r="H124" s="29">
        <v>6</v>
      </c>
      <c r="I124" s="53"/>
    </row>
    <row r="125" spans="1:9" ht="15" x14ac:dyDescent="0.2">
      <c r="B125" s="28"/>
      <c r="C125" s="462"/>
      <c r="D125" s="462"/>
      <c r="E125" s="28"/>
      <c r="F125" s="28"/>
      <c r="G125" s="28"/>
      <c r="H125" s="28"/>
      <c r="I125" s="54"/>
    </row>
    <row r="126" spans="1:9" ht="15" customHeight="1" x14ac:dyDescent="0.2">
      <c r="B126" s="460" t="s">
        <v>9</v>
      </c>
      <c r="C126" s="466"/>
      <c r="D126" s="461"/>
      <c r="E126" s="28" t="s">
        <v>41</v>
      </c>
      <c r="F126" s="28" t="s">
        <v>41</v>
      </c>
      <c r="G126" s="28"/>
      <c r="H126" s="8"/>
      <c r="I126" s="55"/>
    </row>
    <row r="127" spans="1:9" ht="20.25" customHeight="1" x14ac:dyDescent="0.2">
      <c r="B127" s="462" t="s">
        <v>143</v>
      </c>
      <c r="C127" s="462"/>
      <c r="D127" s="462"/>
      <c r="E127" s="462"/>
      <c r="F127" s="462"/>
      <c r="G127" s="462"/>
      <c r="H127" s="462"/>
      <c r="I127" s="33"/>
    </row>
    <row r="128" spans="1:9" ht="18" x14ac:dyDescent="0.2">
      <c r="B128" s="16"/>
      <c r="C128" s="16"/>
    </row>
    <row r="129" spans="1:9" ht="18" x14ac:dyDescent="0.2">
      <c r="A129" s="436" t="s">
        <v>121</v>
      </c>
      <c r="B129" s="436"/>
      <c r="C129" s="436"/>
      <c r="D129" s="436"/>
      <c r="E129" s="436"/>
      <c r="F129" s="436"/>
      <c r="G129" s="436"/>
      <c r="H129" s="436"/>
      <c r="I129" s="436"/>
    </row>
    <row r="130" spans="1:9" ht="13.5" customHeight="1" x14ac:dyDescent="0.2">
      <c r="A130" s="34"/>
      <c r="B130" s="3"/>
      <c r="C130" s="3"/>
      <c r="D130" s="3"/>
      <c r="E130" s="3"/>
      <c r="F130" s="3"/>
      <c r="H130" s="20" t="s">
        <v>68</v>
      </c>
    </row>
    <row r="131" spans="1:9" ht="15.75" customHeight="1" x14ac:dyDescent="0.2">
      <c r="B131" s="450" t="s">
        <v>55</v>
      </c>
      <c r="C131" s="450" t="s">
        <v>22</v>
      </c>
      <c r="D131" s="450" t="s">
        <v>30</v>
      </c>
      <c r="E131" s="450" t="s">
        <v>51</v>
      </c>
      <c r="F131" s="450" t="s">
        <v>31</v>
      </c>
      <c r="G131" s="450" t="s">
        <v>134</v>
      </c>
      <c r="H131" s="450" t="s">
        <v>42</v>
      </c>
      <c r="I131" s="49"/>
    </row>
    <row r="132" spans="1:9" ht="15.75" customHeight="1" x14ac:dyDescent="0.2">
      <c r="B132" s="450"/>
      <c r="C132" s="450"/>
      <c r="D132" s="450"/>
      <c r="E132" s="450"/>
      <c r="F132" s="450"/>
      <c r="G132" s="450"/>
      <c r="H132" s="450"/>
      <c r="I132" s="49"/>
    </row>
    <row r="133" spans="1:9" x14ac:dyDescent="0.2">
      <c r="B133" s="29">
        <v>1</v>
      </c>
      <c r="C133" s="29">
        <v>2</v>
      </c>
      <c r="D133" s="29">
        <v>3</v>
      </c>
      <c r="E133" s="29">
        <v>4</v>
      </c>
      <c r="F133" s="29">
        <v>5</v>
      </c>
      <c r="G133" s="29">
        <v>6</v>
      </c>
      <c r="H133" s="29">
        <v>7</v>
      </c>
      <c r="I133" s="50"/>
    </row>
    <row r="134" spans="1:9" ht="15" x14ac:dyDescent="0.2">
      <c r="B134" s="28">
        <v>1</v>
      </c>
      <c r="C134" s="80"/>
      <c r="D134" s="80"/>
      <c r="E134" s="83"/>
      <c r="F134" s="83"/>
      <c r="G134" s="39">
        <f>ROUND(D134*E134*F134,2)</f>
        <v>0</v>
      </c>
      <c r="H134" s="46"/>
      <c r="I134" s="49"/>
    </row>
    <row r="135" spans="1:9" ht="15.6" customHeight="1" x14ac:dyDescent="0.2">
      <c r="B135" s="458" t="s">
        <v>9</v>
      </c>
      <c r="C135" s="459"/>
      <c r="D135" s="28" t="s">
        <v>82</v>
      </c>
      <c r="E135" s="28" t="s">
        <v>82</v>
      </c>
      <c r="F135" s="28" t="s">
        <v>82</v>
      </c>
      <c r="G135" s="56">
        <f>SUM(G134:G134)</f>
        <v>0</v>
      </c>
      <c r="H135" s="39"/>
      <c r="I135" s="49"/>
    </row>
    <row r="136" spans="1:9" ht="18" customHeight="1" x14ac:dyDescent="0.2">
      <c r="B136" s="462" t="s">
        <v>142</v>
      </c>
      <c r="C136" s="462"/>
      <c r="D136" s="462"/>
      <c r="E136" s="462"/>
      <c r="F136" s="462"/>
      <c r="G136" s="462"/>
      <c r="H136" s="462"/>
      <c r="I136" s="52"/>
    </row>
    <row r="137" spans="1:9" ht="18" x14ac:dyDescent="0.2">
      <c r="B137" s="16"/>
      <c r="C137" s="16"/>
    </row>
    <row r="138" spans="1:9" ht="18" x14ac:dyDescent="0.2">
      <c r="A138" s="436" t="s">
        <v>122</v>
      </c>
      <c r="B138" s="436"/>
      <c r="C138" s="436"/>
      <c r="D138" s="436"/>
      <c r="E138" s="436"/>
      <c r="F138" s="436"/>
      <c r="G138" s="436"/>
      <c r="H138" s="436"/>
      <c r="I138" s="436"/>
    </row>
    <row r="139" spans="1:9" ht="18" x14ac:dyDescent="0.2">
      <c r="B139" s="16"/>
      <c r="C139" s="16"/>
    </row>
    <row r="140" spans="1:9" x14ac:dyDescent="0.2">
      <c r="B140" s="450" t="s">
        <v>55</v>
      </c>
      <c r="C140" s="450" t="s">
        <v>22</v>
      </c>
      <c r="D140" s="450" t="s">
        <v>32</v>
      </c>
      <c r="E140" s="450" t="s">
        <v>33</v>
      </c>
      <c r="F140" s="450" t="s">
        <v>34</v>
      </c>
      <c r="G140" s="472" t="s">
        <v>42</v>
      </c>
    </row>
    <row r="141" spans="1:9" x14ac:dyDescent="0.2">
      <c r="B141" s="450"/>
      <c r="C141" s="450"/>
      <c r="D141" s="450"/>
      <c r="E141" s="450"/>
      <c r="F141" s="450"/>
      <c r="G141" s="472"/>
    </row>
    <row r="142" spans="1:9" x14ac:dyDescent="0.2">
      <c r="B142" s="29">
        <v>1</v>
      </c>
      <c r="C142" s="29">
        <v>2</v>
      </c>
      <c r="D142" s="29">
        <v>3</v>
      </c>
      <c r="E142" s="29">
        <v>4</v>
      </c>
      <c r="F142" s="29">
        <v>5</v>
      </c>
      <c r="G142" s="57">
        <v>6</v>
      </c>
    </row>
    <row r="143" spans="1:9" ht="15" x14ac:dyDescent="0.2">
      <c r="B143" s="28"/>
      <c r="C143" s="28"/>
      <c r="D143" s="28"/>
      <c r="E143" s="28"/>
      <c r="F143" s="28"/>
      <c r="G143" s="8"/>
    </row>
    <row r="144" spans="1:9" ht="15" x14ac:dyDescent="0.2">
      <c r="B144" s="467" t="s">
        <v>9</v>
      </c>
      <c r="C144" s="468"/>
      <c r="D144" s="28" t="s">
        <v>41</v>
      </c>
      <c r="E144" s="28" t="s">
        <v>10</v>
      </c>
      <c r="F144" s="28"/>
      <c r="G144" s="28" t="s">
        <v>10</v>
      </c>
    </row>
    <row r="145" spans="1:9" ht="15" x14ac:dyDescent="0.2">
      <c r="B145" s="54"/>
      <c r="C145" s="54"/>
      <c r="D145" s="54"/>
      <c r="E145" s="55"/>
      <c r="F145" s="55"/>
      <c r="G145" s="55"/>
    </row>
    <row r="146" spans="1:9" ht="18" x14ac:dyDescent="0.2">
      <c r="A146" s="436" t="s">
        <v>123</v>
      </c>
      <c r="B146" s="436"/>
      <c r="C146" s="436"/>
      <c r="D146" s="436"/>
      <c r="E146" s="436"/>
      <c r="F146" s="436"/>
      <c r="G146" s="436"/>
      <c r="H146" s="436"/>
      <c r="I146" s="436"/>
    </row>
    <row r="147" spans="1:9" ht="18" x14ac:dyDescent="0.2">
      <c r="A147" s="3"/>
      <c r="B147" s="3"/>
      <c r="C147" s="3"/>
      <c r="D147" s="3"/>
      <c r="E147" s="3"/>
      <c r="H147" s="20" t="s">
        <v>69</v>
      </c>
    </row>
    <row r="148" spans="1:9" ht="15.75" customHeight="1" x14ac:dyDescent="0.2">
      <c r="B148" s="450" t="s">
        <v>55</v>
      </c>
      <c r="C148" s="450" t="s">
        <v>5</v>
      </c>
      <c r="D148" s="450"/>
      <c r="E148" s="490" t="s">
        <v>35</v>
      </c>
      <c r="F148" s="448" t="s">
        <v>49</v>
      </c>
      <c r="G148" s="448" t="s">
        <v>36</v>
      </c>
      <c r="H148" s="448" t="s">
        <v>50</v>
      </c>
    </row>
    <row r="149" spans="1:9" ht="14.45" customHeight="1" x14ac:dyDescent="0.2">
      <c r="B149" s="450"/>
      <c r="C149" s="450"/>
      <c r="D149" s="450"/>
      <c r="E149" s="491"/>
      <c r="F149" s="449"/>
      <c r="G149" s="449"/>
      <c r="H149" s="449"/>
    </row>
    <row r="150" spans="1:9" ht="15" customHeight="1" x14ac:dyDescent="0.2">
      <c r="B150" s="58">
        <v>1</v>
      </c>
      <c r="C150" s="462">
        <v>2</v>
      </c>
      <c r="D150" s="462"/>
      <c r="E150" s="29">
        <v>3</v>
      </c>
      <c r="F150" s="29">
        <v>4</v>
      </c>
      <c r="G150" s="29">
        <v>5</v>
      </c>
      <c r="H150" s="29">
        <v>6</v>
      </c>
      <c r="I150" s="50"/>
    </row>
    <row r="151" spans="1:9" ht="17.25" customHeight="1" x14ac:dyDescent="0.2">
      <c r="B151" s="38">
        <v>1</v>
      </c>
      <c r="C151" s="507"/>
      <c r="D151" s="507"/>
      <c r="E151" s="92"/>
      <c r="F151" s="93"/>
      <c r="G151" s="83"/>
      <c r="H151" s="94"/>
      <c r="I151" s="49"/>
    </row>
    <row r="152" spans="1:9" ht="15" x14ac:dyDescent="0.2">
      <c r="A152" s="126"/>
      <c r="B152" s="508" t="s">
        <v>9</v>
      </c>
      <c r="C152" s="509"/>
      <c r="D152" s="510"/>
      <c r="E152" s="86" t="s">
        <v>10</v>
      </c>
      <c r="F152" s="86" t="s">
        <v>10</v>
      </c>
      <c r="G152" s="154">
        <f>SUM(G151:G151)</f>
        <v>0</v>
      </c>
      <c r="H152" s="86" t="s">
        <v>10</v>
      </c>
      <c r="I152" s="52"/>
    </row>
    <row r="153" spans="1:9" ht="18" x14ac:dyDescent="0.2">
      <c r="A153" s="126"/>
      <c r="B153" s="155"/>
      <c r="C153" s="155"/>
      <c r="D153" s="126"/>
      <c r="E153" s="126"/>
      <c r="F153" s="126"/>
      <c r="G153" s="126"/>
      <c r="H153" s="126"/>
      <c r="I153" s="126"/>
    </row>
    <row r="154" spans="1:9" ht="18" x14ac:dyDescent="0.2">
      <c r="A154" s="457" t="s">
        <v>124</v>
      </c>
      <c r="B154" s="457"/>
      <c r="C154" s="457"/>
      <c r="D154" s="457"/>
      <c r="E154" s="457"/>
      <c r="F154" s="457"/>
      <c r="G154" s="457"/>
      <c r="H154" s="457"/>
      <c r="I154" s="457"/>
    </row>
    <row r="155" spans="1:9" ht="18" x14ac:dyDescent="0.2">
      <c r="A155" s="126"/>
      <c r="B155" s="155"/>
      <c r="C155" s="155"/>
      <c r="D155" s="126"/>
      <c r="E155" s="126"/>
      <c r="F155" s="126"/>
      <c r="G155" s="156" t="s">
        <v>70</v>
      </c>
      <c r="H155" s="126"/>
      <c r="I155" s="126"/>
    </row>
    <row r="156" spans="1:9" ht="15.75" customHeight="1" x14ac:dyDescent="0.2">
      <c r="A156" s="126"/>
      <c r="B156" s="502" t="s">
        <v>55</v>
      </c>
      <c r="C156" s="502" t="s">
        <v>5</v>
      </c>
      <c r="D156" s="502"/>
      <c r="E156" s="502" t="s">
        <v>54</v>
      </c>
      <c r="F156" s="502" t="s">
        <v>37</v>
      </c>
      <c r="G156" s="502" t="s">
        <v>42</v>
      </c>
      <c r="H156" s="126"/>
      <c r="I156" s="126"/>
    </row>
    <row r="157" spans="1:9" ht="14.45" customHeight="1" x14ac:dyDescent="0.2">
      <c r="A157" s="126"/>
      <c r="B157" s="502"/>
      <c r="C157" s="502"/>
      <c r="D157" s="502"/>
      <c r="E157" s="502"/>
      <c r="F157" s="502"/>
      <c r="G157" s="502"/>
      <c r="H157" s="49"/>
      <c r="I157" s="49"/>
    </row>
    <row r="158" spans="1:9" x14ac:dyDescent="0.2">
      <c r="A158" s="126"/>
      <c r="B158" s="157">
        <v>1</v>
      </c>
      <c r="C158" s="506">
        <v>2</v>
      </c>
      <c r="D158" s="506"/>
      <c r="E158" s="157">
        <v>3</v>
      </c>
      <c r="F158" s="157">
        <v>4</v>
      </c>
      <c r="G158" s="157">
        <v>5</v>
      </c>
      <c r="H158" s="50"/>
      <c r="I158" s="50"/>
    </row>
    <row r="159" spans="1:9" ht="15" x14ac:dyDescent="0.2">
      <c r="A159" s="126"/>
      <c r="B159" s="86">
        <v>1</v>
      </c>
      <c r="C159" s="499"/>
      <c r="D159" s="499"/>
      <c r="E159" s="158"/>
      <c r="F159" s="159"/>
      <c r="G159" s="86"/>
      <c r="H159" s="59"/>
      <c r="I159" s="49"/>
    </row>
    <row r="160" spans="1:9" ht="15" x14ac:dyDescent="0.2">
      <c r="A160" s="126"/>
      <c r="B160" s="499" t="s">
        <v>9</v>
      </c>
      <c r="C160" s="499"/>
      <c r="D160" s="499"/>
      <c r="E160" s="86" t="s">
        <v>10</v>
      </c>
      <c r="F160" s="64"/>
      <c r="G160" s="86" t="s">
        <v>10</v>
      </c>
      <c r="H160" s="59"/>
      <c r="I160" s="52"/>
    </row>
    <row r="161" spans="1:10" ht="18" x14ac:dyDescent="0.2">
      <c r="A161" s="126"/>
      <c r="B161" s="155"/>
      <c r="C161" s="155"/>
      <c r="D161" s="126"/>
      <c r="E161" s="126"/>
      <c r="F161" s="126"/>
      <c r="G161" s="126"/>
      <c r="H161" s="126"/>
      <c r="I161" s="126"/>
    </row>
    <row r="162" spans="1:10" ht="18" x14ac:dyDescent="0.2">
      <c r="A162" s="457" t="s">
        <v>125</v>
      </c>
      <c r="B162" s="457"/>
      <c r="C162" s="457"/>
      <c r="D162" s="457"/>
      <c r="E162" s="457"/>
      <c r="F162" s="457"/>
      <c r="G162" s="457"/>
      <c r="H162" s="457"/>
      <c r="I162" s="457"/>
    </row>
    <row r="163" spans="1:10" ht="18" x14ac:dyDescent="0.2">
      <c r="A163" s="160"/>
      <c r="B163" s="153"/>
      <c r="C163" s="153"/>
      <c r="D163" s="153"/>
      <c r="E163" s="153"/>
      <c r="F163" s="153"/>
      <c r="G163" s="156" t="s">
        <v>71</v>
      </c>
      <c r="H163" s="126"/>
      <c r="I163" s="126"/>
    </row>
    <row r="164" spans="1:10" ht="18" hidden="1" x14ac:dyDescent="0.2">
      <c r="A164" s="126"/>
      <c r="B164" s="153"/>
      <c r="C164" s="153"/>
      <c r="D164" s="126"/>
      <c r="E164" s="126"/>
      <c r="F164" s="126"/>
      <c r="G164" s="126"/>
      <c r="H164" s="126"/>
      <c r="I164" s="126"/>
    </row>
    <row r="165" spans="1:10" ht="15.75" customHeight="1" x14ac:dyDescent="0.2">
      <c r="A165" s="126"/>
      <c r="B165" s="502" t="s">
        <v>55</v>
      </c>
      <c r="C165" s="502" t="s">
        <v>5</v>
      </c>
      <c r="D165" s="503" t="s">
        <v>48</v>
      </c>
      <c r="E165" s="503" t="s">
        <v>38</v>
      </c>
      <c r="F165" s="503" t="s">
        <v>39</v>
      </c>
      <c r="G165" s="502" t="s">
        <v>53</v>
      </c>
      <c r="H165" s="126"/>
      <c r="I165" s="126"/>
    </row>
    <row r="166" spans="1:10" ht="14.45" customHeight="1" x14ac:dyDescent="0.2">
      <c r="A166" s="126"/>
      <c r="B166" s="502"/>
      <c r="C166" s="502"/>
      <c r="D166" s="504"/>
      <c r="E166" s="504"/>
      <c r="F166" s="504"/>
      <c r="G166" s="502"/>
      <c r="H166" s="126"/>
      <c r="I166" s="126"/>
    </row>
    <row r="167" spans="1:10" ht="15" x14ac:dyDescent="0.2">
      <c r="A167" s="126"/>
      <c r="B167" s="157">
        <v>1</v>
      </c>
      <c r="C167" s="157">
        <v>2</v>
      </c>
      <c r="D167" s="157">
        <v>3</v>
      </c>
      <c r="E167" s="157">
        <v>4</v>
      </c>
      <c r="F167" s="157">
        <v>5</v>
      </c>
      <c r="G167" s="157">
        <v>6</v>
      </c>
      <c r="H167" s="60"/>
      <c r="I167" s="126"/>
    </row>
    <row r="168" spans="1:10" s="268" customFormat="1" ht="15" x14ac:dyDescent="0.2">
      <c r="A168" s="126"/>
      <c r="B168" s="317">
        <v>1</v>
      </c>
      <c r="C168" s="316" t="s">
        <v>268</v>
      </c>
      <c r="D168" s="314"/>
      <c r="E168" s="278"/>
      <c r="F168" s="278">
        <v>3000</v>
      </c>
      <c r="G168" s="317" t="s">
        <v>230</v>
      </c>
      <c r="H168" s="60"/>
      <c r="I168" s="126"/>
    </row>
    <row r="169" spans="1:10" ht="15" x14ac:dyDescent="0.2">
      <c r="A169" s="126"/>
      <c r="B169" s="499" t="s">
        <v>9</v>
      </c>
      <c r="C169" s="499"/>
      <c r="D169" s="86" t="s">
        <v>41</v>
      </c>
      <c r="E169" s="86" t="s">
        <v>41</v>
      </c>
      <c r="F169" s="243">
        <f>SUM(F168)</f>
        <v>3000</v>
      </c>
      <c r="G169" s="86" t="s">
        <v>41</v>
      </c>
      <c r="H169" s="52"/>
      <c r="I169" s="126"/>
    </row>
    <row r="170" spans="1:10" ht="18" customHeight="1" x14ac:dyDescent="0.2">
      <c r="A170" s="126"/>
      <c r="B170" s="500" t="s">
        <v>141</v>
      </c>
      <c r="C170" s="500"/>
      <c r="D170" s="500"/>
      <c r="E170" s="500"/>
      <c r="F170" s="500"/>
      <c r="G170" s="500"/>
      <c r="H170" s="161"/>
      <c r="I170" s="126"/>
    </row>
    <row r="171" spans="1:10" ht="18" customHeight="1" x14ac:dyDescent="0.2">
      <c r="B171" s="33"/>
      <c r="C171" s="33"/>
      <c r="D171" s="33"/>
      <c r="E171" s="33"/>
      <c r="F171" s="33"/>
      <c r="G171" s="33"/>
      <c r="H171" s="33"/>
      <c r="J171" s="308"/>
    </row>
    <row r="172" spans="1:10" x14ac:dyDescent="0.2">
      <c r="B172" s="489" t="s">
        <v>129</v>
      </c>
      <c r="C172" s="501"/>
      <c r="D172" s="501"/>
      <c r="E172" s="501"/>
      <c r="F172" s="501"/>
      <c r="G172" s="501"/>
      <c r="H172" s="501"/>
      <c r="J172" s="308"/>
    </row>
    <row r="173" spans="1:10" ht="20.25" x14ac:dyDescent="0.3">
      <c r="B173" s="501"/>
      <c r="C173" s="501"/>
      <c r="D173" s="501"/>
      <c r="E173" s="501"/>
      <c r="F173" s="501"/>
      <c r="G173" s="501"/>
      <c r="H173" s="501"/>
      <c r="I173" s="61">
        <f>H3</f>
        <v>3000</v>
      </c>
      <c r="J173" s="62"/>
    </row>
    <row r="174" spans="1:10" x14ac:dyDescent="0.2">
      <c r="I174" s="85">
        <f>I173-F169</f>
        <v>0</v>
      </c>
    </row>
  </sheetData>
  <mergeCells count="153">
    <mergeCell ref="E148:E149"/>
    <mergeCell ref="F148:F149"/>
    <mergeCell ref="G148:G149"/>
    <mergeCell ref="H148:H149"/>
    <mergeCell ref="C150:D150"/>
    <mergeCell ref="C158:D158"/>
    <mergeCell ref="C151:D151"/>
    <mergeCell ref="B152:D152"/>
    <mergeCell ref="A154:I154"/>
    <mergeCell ref="B156:B157"/>
    <mergeCell ref="C156:D157"/>
    <mergeCell ref="E156:E157"/>
    <mergeCell ref="F156:F157"/>
    <mergeCell ref="G156:G157"/>
    <mergeCell ref="B100:B101"/>
    <mergeCell ref="C100:C101"/>
    <mergeCell ref="B135:C135"/>
    <mergeCell ref="B136:H136"/>
    <mergeCell ref="A138:I138"/>
    <mergeCell ref="B140:B141"/>
    <mergeCell ref="C140:C141"/>
    <mergeCell ref="D140:D141"/>
    <mergeCell ref="E140:E141"/>
    <mergeCell ref="F140:F141"/>
    <mergeCell ref="G140:G141"/>
    <mergeCell ref="B48:B49"/>
    <mergeCell ref="C48:F49"/>
    <mergeCell ref="G48:G49"/>
    <mergeCell ref="H48:H49"/>
    <mergeCell ref="A129:I129"/>
    <mergeCell ref="B131:B132"/>
    <mergeCell ref="C131:C132"/>
    <mergeCell ref="D131:D132"/>
    <mergeCell ref="E131:E132"/>
    <mergeCell ref="F131:F132"/>
    <mergeCell ref="G131:G132"/>
    <mergeCell ref="H131:H132"/>
    <mergeCell ref="D100:D101"/>
    <mergeCell ref="E100:E101"/>
    <mergeCell ref="F100:F101"/>
    <mergeCell ref="G100:G101"/>
    <mergeCell ref="B93:F93"/>
    <mergeCell ref="A95:I95"/>
    <mergeCell ref="B104:C104"/>
    <mergeCell ref="B105:F105"/>
    <mergeCell ref="B109:D109"/>
    <mergeCell ref="B112:D112"/>
    <mergeCell ref="A107:I107"/>
    <mergeCell ref="A111:I111"/>
    <mergeCell ref="B24:D24"/>
    <mergeCell ref="B26:B27"/>
    <mergeCell ref="C26:C27"/>
    <mergeCell ref="D26:D27"/>
    <mergeCell ref="B40:C40"/>
    <mergeCell ref="B41:G41"/>
    <mergeCell ref="A43:I43"/>
    <mergeCell ref="A44:I44"/>
    <mergeCell ref="B46:D46"/>
    <mergeCell ref="E16:F16"/>
    <mergeCell ref="G16:H16"/>
    <mergeCell ref="B17:D17"/>
    <mergeCell ref="E17:F17"/>
    <mergeCell ref="G17:H17"/>
    <mergeCell ref="B18:C18"/>
    <mergeCell ref="B19:C19"/>
    <mergeCell ref="B20:C20"/>
    <mergeCell ref="A23:I23"/>
    <mergeCell ref="B169:C169"/>
    <mergeCell ref="B170:G170"/>
    <mergeCell ref="B172:H173"/>
    <mergeCell ref="B118:C118"/>
    <mergeCell ref="B119:H119"/>
    <mergeCell ref="A121:I121"/>
    <mergeCell ref="C123:D123"/>
    <mergeCell ref="C124:D124"/>
    <mergeCell ref="C125:D125"/>
    <mergeCell ref="B126:D126"/>
    <mergeCell ref="B127:H127"/>
    <mergeCell ref="C159:D159"/>
    <mergeCell ref="B160:D160"/>
    <mergeCell ref="A162:I162"/>
    <mergeCell ref="B165:B166"/>
    <mergeCell ref="C165:C166"/>
    <mergeCell ref="D165:D166"/>
    <mergeCell ref="E165:E166"/>
    <mergeCell ref="F165:F166"/>
    <mergeCell ref="G165:G166"/>
    <mergeCell ref="B144:C144"/>
    <mergeCell ref="A146:I146"/>
    <mergeCell ref="B148:B149"/>
    <mergeCell ref="C148:D149"/>
    <mergeCell ref="C50:F50"/>
    <mergeCell ref="C51:F51"/>
    <mergeCell ref="C52:F52"/>
    <mergeCell ref="C53:F53"/>
    <mergeCell ref="B97:D97"/>
    <mergeCell ref="B68:E68"/>
    <mergeCell ref="B69:H69"/>
    <mergeCell ref="A71:I71"/>
    <mergeCell ref="B73:D73"/>
    <mergeCell ref="B75:B76"/>
    <mergeCell ref="C75:C76"/>
    <mergeCell ref="D75:D76"/>
    <mergeCell ref="E75:E76"/>
    <mergeCell ref="F75:F76"/>
    <mergeCell ref="B80:C80"/>
    <mergeCell ref="B81:F81"/>
    <mergeCell ref="A83:I83"/>
    <mergeCell ref="B85:D85"/>
    <mergeCell ref="B88:B89"/>
    <mergeCell ref="C88:C89"/>
    <mergeCell ref="D88:D89"/>
    <mergeCell ref="E88:E89"/>
    <mergeCell ref="F88:F89"/>
    <mergeCell ref="G88:G89"/>
    <mergeCell ref="C66:E66"/>
    <mergeCell ref="C67:E67"/>
    <mergeCell ref="C54:F54"/>
    <mergeCell ref="C55:F55"/>
    <mergeCell ref="C56:F56"/>
    <mergeCell ref="B92:C92"/>
    <mergeCell ref="A59:I59"/>
    <mergeCell ref="B61:D61"/>
    <mergeCell ref="B64:B65"/>
    <mergeCell ref="C64:E65"/>
    <mergeCell ref="F64:F65"/>
    <mergeCell ref="G64:G65"/>
    <mergeCell ref="H64:H65"/>
    <mergeCell ref="B57:F57"/>
    <mergeCell ref="A4:I4"/>
    <mergeCell ref="A5:I5"/>
    <mergeCell ref="A6:I6"/>
    <mergeCell ref="B13:D13"/>
    <mergeCell ref="B30:C30"/>
    <mergeCell ref="B31:G31"/>
    <mergeCell ref="A33:I33"/>
    <mergeCell ref="B34:D34"/>
    <mergeCell ref="B36:B37"/>
    <mergeCell ref="E26:E27"/>
    <mergeCell ref="F26:F27"/>
    <mergeCell ref="G26:G27"/>
    <mergeCell ref="C36:C37"/>
    <mergeCell ref="D36:D37"/>
    <mergeCell ref="E36:E37"/>
    <mergeCell ref="F36:F37"/>
    <mergeCell ref="G36:G37"/>
    <mergeCell ref="A10:I10"/>
    <mergeCell ref="B8:I8"/>
    <mergeCell ref="A12:I12"/>
    <mergeCell ref="B15:F15"/>
    <mergeCell ref="G15:H15"/>
    <mergeCell ref="I15:I17"/>
    <mergeCell ref="B16:D16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4"/>
  <sheetViews>
    <sheetView topLeftCell="A156" zoomScale="80" zoomScaleNormal="80" workbookViewId="0">
      <selection activeCell="F36" sqref="F36:F37"/>
    </sheetView>
  </sheetViews>
  <sheetFormatPr defaultColWidth="8.7109375" defaultRowHeight="14.25" x14ac:dyDescent="0.2"/>
  <cols>
    <col min="1" max="1" width="2.7109375" style="268" customWidth="1"/>
    <col min="2" max="2" width="5.28515625" style="268" customWidth="1"/>
    <col min="3" max="3" width="20.42578125" style="268" customWidth="1"/>
    <col min="4" max="4" width="22.85546875" style="268" customWidth="1"/>
    <col min="5" max="5" width="21.85546875" style="268" customWidth="1"/>
    <col min="6" max="6" width="20.85546875" style="268" customWidth="1"/>
    <col min="7" max="7" width="21.85546875" style="268" customWidth="1"/>
    <col min="8" max="8" width="21.28515625" style="268" customWidth="1"/>
    <col min="9" max="9" width="19.85546875" style="268" customWidth="1"/>
    <col min="10" max="10" width="18.7109375" style="268" customWidth="1"/>
    <col min="11" max="16384" width="8.7109375" style="268"/>
  </cols>
  <sheetData>
    <row r="1" spans="1:11" x14ac:dyDescent="0.2">
      <c r="G1" s="268" t="s">
        <v>237</v>
      </c>
      <c r="H1" s="270">
        <v>0</v>
      </c>
    </row>
    <row r="2" spans="1:11" x14ac:dyDescent="0.2">
      <c r="G2" s="268" t="s">
        <v>184</v>
      </c>
      <c r="H2" s="270">
        <f>Доходы!F60</f>
        <v>0</v>
      </c>
    </row>
    <row r="3" spans="1:11" ht="18" x14ac:dyDescent="0.2">
      <c r="B3" s="15"/>
      <c r="C3" s="15"/>
      <c r="G3" s="268" t="s">
        <v>185</v>
      </c>
      <c r="H3" s="270">
        <f>H1+H2</f>
        <v>0</v>
      </c>
    </row>
    <row r="4" spans="1:11" ht="15" customHeight="1" x14ac:dyDescent="0.2">
      <c r="A4" s="436" t="s">
        <v>75</v>
      </c>
      <c r="B4" s="436"/>
      <c r="C4" s="436"/>
      <c r="D4" s="436"/>
      <c r="E4" s="436"/>
      <c r="F4" s="436"/>
      <c r="G4" s="436"/>
      <c r="H4" s="436"/>
      <c r="I4" s="436"/>
      <c r="J4" s="1"/>
      <c r="K4" s="1"/>
    </row>
    <row r="5" spans="1:11" ht="23.25" customHeight="1" x14ac:dyDescent="0.2">
      <c r="A5" s="436" t="str">
        <f>Доходы!A2</f>
        <v>к Плану финансово-хозяйственной деятельности  на "31" марта 2026 год</v>
      </c>
      <c r="B5" s="436"/>
      <c r="C5" s="436"/>
      <c r="D5" s="436"/>
      <c r="E5" s="436"/>
      <c r="F5" s="436"/>
      <c r="G5" s="436"/>
      <c r="H5" s="436"/>
      <c r="I5" s="436"/>
      <c r="J5" s="1"/>
      <c r="K5" s="1"/>
    </row>
    <row r="6" spans="1:11" ht="15" customHeight="1" x14ac:dyDescent="0.2">
      <c r="A6" s="436" t="str">
        <f>Доходы!A3</f>
        <v>МАОУ СОШ № 149</v>
      </c>
      <c r="B6" s="436"/>
      <c r="C6" s="436"/>
      <c r="D6" s="436"/>
      <c r="E6" s="436"/>
      <c r="F6" s="436"/>
      <c r="G6" s="436"/>
      <c r="H6" s="436"/>
      <c r="I6" s="436"/>
      <c r="J6" s="1"/>
      <c r="K6" s="1"/>
    </row>
    <row r="7" spans="1:11" ht="15" customHeight="1" x14ac:dyDescent="0.2">
      <c r="A7" s="283"/>
      <c r="B7" s="283"/>
      <c r="C7" s="283"/>
      <c r="D7" s="283"/>
      <c r="E7" s="283"/>
      <c r="F7" s="283"/>
      <c r="G7" s="283"/>
      <c r="H7" s="283"/>
      <c r="I7" s="283"/>
      <c r="J7" s="1"/>
      <c r="K7" s="1"/>
    </row>
    <row r="8" spans="1:11" ht="18" x14ac:dyDescent="0.2">
      <c r="B8" s="456" t="s">
        <v>269</v>
      </c>
      <c r="C8" s="456"/>
      <c r="D8" s="456"/>
      <c r="E8" s="484"/>
      <c r="F8" s="484"/>
      <c r="G8" s="484"/>
      <c r="H8" s="484"/>
      <c r="I8" s="484"/>
      <c r="J8" s="17"/>
      <c r="K8" s="17"/>
    </row>
    <row r="9" spans="1:11" ht="15" customHeight="1" x14ac:dyDescent="0.2">
      <c r="A9" s="283"/>
      <c r="B9" s="283"/>
      <c r="C9" s="283"/>
      <c r="D9" s="283"/>
      <c r="E9" s="283"/>
      <c r="F9" s="283"/>
      <c r="G9" s="283"/>
      <c r="H9" s="283"/>
      <c r="I9" s="283"/>
      <c r="J9" s="1"/>
      <c r="K9" s="1"/>
    </row>
    <row r="10" spans="1:11" ht="15" customHeight="1" x14ac:dyDescent="0.2">
      <c r="A10" s="436" t="s">
        <v>103</v>
      </c>
      <c r="B10" s="436"/>
      <c r="C10" s="436"/>
      <c r="D10" s="436"/>
      <c r="E10" s="436"/>
      <c r="F10" s="436"/>
      <c r="G10" s="436"/>
      <c r="H10" s="436"/>
      <c r="I10" s="436"/>
      <c r="J10" s="1"/>
      <c r="K10" s="1"/>
    </row>
    <row r="11" spans="1:11" ht="18" x14ac:dyDescent="0.2">
      <c r="B11" s="16"/>
      <c r="C11" s="16"/>
    </row>
    <row r="12" spans="1:11" ht="18" x14ac:dyDescent="0.2">
      <c r="A12" s="436" t="s">
        <v>104</v>
      </c>
      <c r="B12" s="436"/>
      <c r="C12" s="436"/>
      <c r="D12" s="436"/>
      <c r="E12" s="436"/>
      <c r="F12" s="436"/>
      <c r="G12" s="436"/>
      <c r="H12" s="436"/>
      <c r="I12" s="436"/>
    </row>
    <row r="13" spans="1:11" ht="17.25" customHeight="1" x14ac:dyDescent="0.25">
      <c r="B13" s="483" t="s">
        <v>0</v>
      </c>
      <c r="C13" s="483"/>
      <c r="D13" s="483"/>
      <c r="E13" s="18">
        <v>111</v>
      </c>
      <c r="F13" s="17"/>
      <c r="G13" s="17"/>
      <c r="H13" s="17"/>
      <c r="I13" s="17"/>
      <c r="J13" s="17"/>
      <c r="K13" s="17"/>
    </row>
    <row r="14" spans="1:11" ht="18" x14ac:dyDescent="0.2">
      <c r="B14" s="16"/>
      <c r="C14" s="16"/>
      <c r="I14" s="20" t="s">
        <v>73</v>
      </c>
    </row>
    <row r="15" spans="1:11" ht="15.75" customHeight="1" x14ac:dyDescent="0.2">
      <c r="B15" s="450" t="s">
        <v>2</v>
      </c>
      <c r="C15" s="450"/>
      <c r="D15" s="450"/>
      <c r="E15" s="450"/>
      <c r="F15" s="450"/>
      <c r="G15" s="485" t="s">
        <v>45</v>
      </c>
      <c r="H15" s="485"/>
      <c r="I15" s="450" t="s">
        <v>133</v>
      </c>
    </row>
    <row r="16" spans="1:11" ht="15.75" customHeight="1" x14ac:dyDescent="0.2">
      <c r="B16" s="485" t="s">
        <v>56</v>
      </c>
      <c r="C16" s="485"/>
      <c r="D16" s="485"/>
      <c r="E16" s="485" t="s">
        <v>40</v>
      </c>
      <c r="F16" s="485"/>
      <c r="G16" s="485" t="s">
        <v>56</v>
      </c>
      <c r="H16" s="485"/>
      <c r="I16" s="450"/>
    </row>
    <row r="17" spans="1:11" ht="33" customHeight="1" x14ac:dyDescent="0.2">
      <c r="B17" s="485" t="s">
        <v>105</v>
      </c>
      <c r="C17" s="485"/>
      <c r="D17" s="485"/>
      <c r="E17" s="485" t="s">
        <v>106</v>
      </c>
      <c r="F17" s="485"/>
      <c r="G17" s="485" t="s">
        <v>46</v>
      </c>
      <c r="H17" s="485"/>
      <c r="I17" s="450"/>
    </row>
    <row r="18" spans="1:11" ht="15" x14ac:dyDescent="0.2">
      <c r="B18" s="485" t="s">
        <v>3</v>
      </c>
      <c r="C18" s="485"/>
      <c r="D18" s="288" t="s">
        <v>44</v>
      </c>
      <c r="E18" s="288" t="s">
        <v>3</v>
      </c>
      <c r="F18" s="288" t="s">
        <v>44</v>
      </c>
      <c r="G18" s="288" t="s">
        <v>3</v>
      </c>
      <c r="H18" s="288" t="s">
        <v>44</v>
      </c>
      <c r="I18" s="288" t="s">
        <v>44</v>
      </c>
    </row>
    <row r="19" spans="1:11" ht="15.75" customHeight="1" x14ac:dyDescent="0.2">
      <c r="B19" s="430">
        <v>1</v>
      </c>
      <c r="C19" s="430"/>
      <c r="D19" s="280">
        <v>2</v>
      </c>
      <c r="E19" s="281">
        <v>3</v>
      </c>
      <c r="F19" s="280">
        <v>4</v>
      </c>
      <c r="G19" s="281">
        <v>5</v>
      </c>
      <c r="H19" s="280">
        <v>6</v>
      </c>
      <c r="I19" s="22">
        <v>7</v>
      </c>
    </row>
    <row r="20" spans="1:11" ht="18" x14ac:dyDescent="0.2">
      <c r="B20" s="505"/>
      <c r="C20" s="505"/>
      <c r="D20" s="23">
        <f>B20*12</f>
        <v>0</v>
      </c>
      <c r="E20" s="23"/>
      <c r="F20" s="23">
        <f>E20*12</f>
        <v>0</v>
      </c>
      <c r="G20" s="295"/>
      <c r="H20" s="23">
        <f>G20*12</f>
        <v>0</v>
      </c>
      <c r="I20" s="23">
        <f>D20+H20+F20</f>
        <v>0</v>
      </c>
    </row>
    <row r="21" spans="1:11" x14ac:dyDescent="0.2">
      <c r="B21" s="25" t="s">
        <v>52</v>
      </c>
      <c r="C21" s="25"/>
      <c r="D21" s="25"/>
      <c r="E21" s="25"/>
      <c r="F21" s="25"/>
      <c r="G21" s="25"/>
      <c r="H21" s="25"/>
      <c r="I21" s="25"/>
    </row>
    <row r="22" spans="1:11" x14ac:dyDescent="0.2">
      <c r="B22" s="26"/>
      <c r="C22" s="26"/>
      <c r="D22" s="26"/>
      <c r="E22" s="26"/>
      <c r="F22" s="26"/>
    </row>
    <row r="23" spans="1:11" ht="18" x14ac:dyDescent="0.2">
      <c r="A23" s="436" t="s">
        <v>107</v>
      </c>
      <c r="B23" s="436"/>
      <c r="C23" s="436"/>
      <c r="D23" s="436"/>
      <c r="E23" s="436"/>
      <c r="F23" s="436"/>
      <c r="G23" s="436"/>
      <c r="H23" s="436"/>
      <c r="I23" s="436"/>
    </row>
    <row r="24" spans="1:11" ht="17.25" customHeight="1" x14ac:dyDescent="0.25">
      <c r="B24" s="483" t="s">
        <v>0</v>
      </c>
      <c r="C24" s="483"/>
      <c r="D24" s="483"/>
      <c r="E24" s="27"/>
      <c r="F24" s="27"/>
      <c r="G24" s="17"/>
      <c r="H24" s="17"/>
      <c r="I24" s="17"/>
      <c r="J24" s="17"/>
      <c r="K24" s="17"/>
    </row>
    <row r="25" spans="1:11" ht="18" x14ac:dyDescent="0.2">
      <c r="B25" s="16"/>
      <c r="C25" s="16"/>
    </row>
    <row r="26" spans="1:11" ht="15.75" customHeight="1" x14ac:dyDescent="0.2">
      <c r="B26" s="450" t="s">
        <v>47</v>
      </c>
      <c r="C26" s="450" t="s">
        <v>108</v>
      </c>
      <c r="D26" s="450" t="s">
        <v>6</v>
      </c>
      <c r="E26" s="450" t="s">
        <v>7</v>
      </c>
      <c r="F26" s="450" t="s">
        <v>8</v>
      </c>
      <c r="G26" s="475" t="s">
        <v>134</v>
      </c>
    </row>
    <row r="27" spans="1:11" ht="33.75" customHeight="1" x14ac:dyDescent="0.2">
      <c r="B27" s="450"/>
      <c r="C27" s="450"/>
      <c r="D27" s="450"/>
      <c r="E27" s="450"/>
      <c r="F27" s="450"/>
      <c r="G27" s="475"/>
    </row>
    <row r="28" spans="1:11" x14ac:dyDescent="0.2">
      <c r="B28" s="281">
        <v>1</v>
      </c>
      <c r="C28" s="281">
        <v>2</v>
      </c>
      <c r="D28" s="281">
        <v>3</v>
      </c>
      <c r="E28" s="281">
        <v>4</v>
      </c>
      <c r="F28" s="281">
        <v>5</v>
      </c>
      <c r="G28" s="281">
        <v>6</v>
      </c>
    </row>
    <row r="29" spans="1:11" ht="15" x14ac:dyDescent="0.2">
      <c r="B29" s="284"/>
      <c r="C29" s="284"/>
      <c r="D29" s="284"/>
      <c r="E29" s="284"/>
      <c r="F29" s="284"/>
      <c r="G29" s="284"/>
    </row>
    <row r="30" spans="1:11" ht="15" x14ac:dyDescent="0.2">
      <c r="B30" s="460" t="s">
        <v>9</v>
      </c>
      <c r="C30" s="461"/>
      <c r="D30" s="284" t="s">
        <v>41</v>
      </c>
      <c r="E30" s="284" t="s">
        <v>10</v>
      </c>
      <c r="F30" s="284" t="s">
        <v>10</v>
      </c>
      <c r="G30" s="284"/>
    </row>
    <row r="31" spans="1:11" ht="18.75" customHeight="1" x14ac:dyDescent="0.2">
      <c r="B31" s="473" t="s">
        <v>135</v>
      </c>
      <c r="C31" s="473"/>
      <c r="D31" s="473"/>
      <c r="E31" s="473"/>
      <c r="F31" s="473"/>
      <c r="G31" s="473"/>
    </row>
    <row r="32" spans="1:11" ht="18" x14ac:dyDescent="0.2">
      <c r="B32" s="283"/>
      <c r="C32" s="283"/>
    </row>
    <row r="33" spans="1:11" ht="18" x14ac:dyDescent="0.2">
      <c r="A33" s="436" t="s">
        <v>109</v>
      </c>
      <c r="B33" s="436"/>
      <c r="C33" s="436"/>
      <c r="D33" s="436"/>
      <c r="E33" s="436"/>
      <c r="F33" s="436"/>
      <c r="G33" s="436"/>
      <c r="H33" s="436"/>
      <c r="I33" s="436"/>
    </row>
    <row r="34" spans="1:11" ht="17.25" customHeight="1" x14ac:dyDescent="0.25">
      <c r="B34" s="483" t="s">
        <v>0</v>
      </c>
      <c r="C34" s="483"/>
      <c r="D34" s="483"/>
      <c r="E34" s="18">
        <v>112</v>
      </c>
      <c r="F34" s="19"/>
      <c r="G34" s="17"/>
      <c r="H34" s="17"/>
      <c r="I34" s="17"/>
      <c r="J34" s="17"/>
      <c r="K34" s="17"/>
    </row>
    <row r="35" spans="1:11" ht="18" x14ac:dyDescent="0.2">
      <c r="B35" s="16"/>
      <c r="C35" s="16"/>
      <c r="G35" s="20" t="s">
        <v>110</v>
      </c>
    </row>
    <row r="36" spans="1:11" ht="15.75" customHeight="1" x14ac:dyDescent="0.2">
      <c r="B36" s="450" t="s">
        <v>4</v>
      </c>
      <c r="C36" s="450" t="s">
        <v>108</v>
      </c>
      <c r="D36" s="450" t="s">
        <v>11</v>
      </c>
      <c r="E36" s="450" t="s">
        <v>12</v>
      </c>
      <c r="F36" s="450" t="s">
        <v>13</v>
      </c>
      <c r="G36" s="475" t="s">
        <v>134</v>
      </c>
    </row>
    <row r="37" spans="1:11" ht="47.25" customHeight="1" x14ac:dyDescent="0.2">
      <c r="B37" s="450"/>
      <c r="C37" s="450"/>
      <c r="D37" s="450"/>
      <c r="E37" s="450"/>
      <c r="F37" s="450"/>
      <c r="G37" s="475"/>
    </row>
    <row r="38" spans="1:11" x14ac:dyDescent="0.2">
      <c r="B38" s="287">
        <v>1</v>
      </c>
      <c r="C38" s="287">
        <v>2</v>
      </c>
      <c r="D38" s="287">
        <v>3</v>
      </c>
      <c r="E38" s="287">
        <v>4</v>
      </c>
      <c r="F38" s="287">
        <v>5</v>
      </c>
      <c r="G38" s="287">
        <v>6</v>
      </c>
    </row>
    <row r="39" spans="1:11" ht="45" x14ac:dyDescent="0.2">
      <c r="B39" s="284">
        <v>1</v>
      </c>
      <c r="C39" s="284" t="s">
        <v>111</v>
      </c>
      <c r="D39" s="30"/>
      <c r="E39" s="31"/>
      <c r="F39" s="32">
        <v>57.5</v>
      </c>
      <c r="G39" s="32">
        <f>D39*E39*F39</f>
        <v>0</v>
      </c>
    </row>
    <row r="40" spans="1:11" ht="15" x14ac:dyDescent="0.2">
      <c r="B40" s="460" t="s">
        <v>9</v>
      </c>
      <c r="C40" s="461"/>
      <c r="D40" s="284" t="s">
        <v>41</v>
      </c>
      <c r="E40" s="284" t="s">
        <v>10</v>
      </c>
      <c r="F40" s="284" t="s">
        <v>10</v>
      </c>
      <c r="G40" s="32">
        <f>SUM(G39:G39)</f>
        <v>0</v>
      </c>
    </row>
    <row r="41" spans="1:11" ht="15.75" customHeight="1" x14ac:dyDescent="0.2">
      <c r="B41" s="473" t="s">
        <v>135</v>
      </c>
      <c r="C41" s="473"/>
      <c r="D41" s="473"/>
      <c r="E41" s="473"/>
      <c r="F41" s="473"/>
      <c r="G41" s="473"/>
    </row>
    <row r="42" spans="1:11" x14ac:dyDescent="0.2">
      <c r="B42" s="33"/>
      <c r="C42" s="33"/>
      <c r="D42" s="33"/>
      <c r="E42" s="33"/>
      <c r="F42" s="33"/>
      <c r="G42" s="33"/>
    </row>
    <row r="43" spans="1:11" ht="18" x14ac:dyDescent="0.2">
      <c r="A43" s="436" t="s">
        <v>112</v>
      </c>
      <c r="B43" s="436"/>
      <c r="C43" s="436"/>
      <c r="D43" s="436"/>
      <c r="E43" s="436"/>
      <c r="F43" s="436"/>
      <c r="G43" s="436"/>
      <c r="H43" s="436"/>
      <c r="I43" s="436"/>
    </row>
    <row r="44" spans="1:11" ht="18" x14ac:dyDescent="0.2">
      <c r="A44" s="436" t="s">
        <v>114</v>
      </c>
      <c r="B44" s="436"/>
      <c r="C44" s="436"/>
      <c r="D44" s="436"/>
      <c r="E44" s="436"/>
      <c r="F44" s="436"/>
      <c r="G44" s="436"/>
      <c r="H44" s="436"/>
      <c r="I44" s="436"/>
    </row>
    <row r="45" spans="1:11" ht="10.5" customHeight="1" x14ac:dyDescent="0.2">
      <c r="A45" s="290"/>
      <c r="B45" s="290" t="s">
        <v>113</v>
      </c>
      <c r="C45" s="283"/>
      <c r="D45" s="283"/>
      <c r="E45" s="283"/>
      <c r="F45" s="283"/>
      <c r="G45" s="283"/>
      <c r="H45" s="283"/>
    </row>
    <row r="46" spans="1:11" ht="17.25" customHeight="1" x14ac:dyDescent="0.25">
      <c r="B46" s="483" t="s">
        <v>0</v>
      </c>
      <c r="C46" s="483"/>
      <c r="D46" s="483"/>
      <c r="E46" s="18">
        <v>119</v>
      </c>
      <c r="F46" s="17"/>
      <c r="G46" s="17"/>
      <c r="H46" s="17"/>
      <c r="I46" s="17"/>
      <c r="J46" s="17"/>
      <c r="K46" s="17"/>
    </row>
    <row r="47" spans="1:11" ht="15.75" customHeight="1" x14ac:dyDescent="0.2">
      <c r="B47" s="35"/>
      <c r="C47" s="35"/>
      <c r="H47" s="20" t="s">
        <v>72</v>
      </c>
    </row>
    <row r="48" spans="1:11" s="36" customFormat="1" ht="42" customHeight="1" x14ac:dyDescent="0.2">
      <c r="B48" s="448" t="s">
        <v>4</v>
      </c>
      <c r="C48" s="476" t="s">
        <v>14</v>
      </c>
      <c r="D48" s="477"/>
      <c r="E48" s="477"/>
      <c r="F48" s="478"/>
      <c r="G48" s="448" t="s">
        <v>15</v>
      </c>
      <c r="H48" s="448" t="s">
        <v>16</v>
      </c>
      <c r="K48" s="117"/>
    </row>
    <row r="49" spans="1:11" s="36" customFormat="1" ht="15" x14ac:dyDescent="0.2">
      <c r="B49" s="449"/>
      <c r="C49" s="479"/>
      <c r="D49" s="480"/>
      <c r="E49" s="480"/>
      <c r="F49" s="481"/>
      <c r="G49" s="449"/>
      <c r="H49" s="449"/>
      <c r="K49" s="117"/>
    </row>
    <row r="50" spans="1:11" s="36" customFormat="1" ht="15" x14ac:dyDescent="0.2">
      <c r="B50" s="284">
        <v>1</v>
      </c>
      <c r="C50" s="458">
        <v>2</v>
      </c>
      <c r="D50" s="482"/>
      <c r="E50" s="482"/>
      <c r="F50" s="459"/>
      <c r="G50" s="285">
        <v>3</v>
      </c>
      <c r="H50" s="285">
        <v>4</v>
      </c>
      <c r="K50" s="117"/>
    </row>
    <row r="51" spans="1:11" s="36" customFormat="1" ht="42" customHeight="1" x14ac:dyDescent="0.25">
      <c r="B51" s="289">
        <v>1</v>
      </c>
      <c r="C51" s="453" t="s">
        <v>231</v>
      </c>
      <c r="D51" s="454"/>
      <c r="E51" s="454"/>
      <c r="F51" s="455"/>
      <c r="G51" s="284" t="s">
        <v>41</v>
      </c>
      <c r="H51" s="39">
        <f>H52</f>
        <v>0</v>
      </c>
    </row>
    <row r="52" spans="1:11" s="36" customFormat="1" ht="15.75" x14ac:dyDescent="0.25">
      <c r="B52" s="289" t="s">
        <v>17</v>
      </c>
      <c r="C52" s="453" t="s">
        <v>232</v>
      </c>
      <c r="D52" s="454"/>
      <c r="E52" s="454"/>
      <c r="F52" s="455"/>
      <c r="G52" s="39">
        <f>(B20+E20+G20)*0.3</f>
        <v>0</v>
      </c>
      <c r="H52" s="39">
        <f>G52*8</f>
        <v>0</v>
      </c>
    </row>
    <row r="53" spans="1:11" s="36" customFormat="1" ht="15.75" x14ac:dyDescent="0.25">
      <c r="B53" s="289" t="s">
        <v>18</v>
      </c>
      <c r="C53" s="453" t="s">
        <v>233</v>
      </c>
      <c r="D53" s="454"/>
      <c r="E53" s="454"/>
      <c r="F53" s="455"/>
      <c r="G53" s="284" t="s">
        <v>59</v>
      </c>
      <c r="H53" s="284" t="s">
        <v>59</v>
      </c>
    </row>
    <row r="54" spans="1:11" s="36" customFormat="1" ht="36" customHeight="1" x14ac:dyDescent="0.25">
      <c r="B54" s="289" t="s">
        <v>19</v>
      </c>
      <c r="C54" s="453" t="s">
        <v>234</v>
      </c>
      <c r="D54" s="454"/>
      <c r="E54" s="454"/>
      <c r="F54" s="455"/>
      <c r="G54" s="284" t="s">
        <v>41</v>
      </c>
      <c r="H54" s="39">
        <f>H55</f>
        <v>0</v>
      </c>
    </row>
    <row r="55" spans="1:11" s="36" customFormat="1" ht="15.75" x14ac:dyDescent="0.25">
      <c r="B55" s="289">
        <v>2</v>
      </c>
      <c r="C55" s="453" t="s">
        <v>235</v>
      </c>
      <c r="D55" s="454"/>
      <c r="E55" s="454"/>
      <c r="F55" s="455"/>
      <c r="G55" s="39">
        <f>(B20+E20+G20)*0.002</f>
        <v>0</v>
      </c>
      <c r="H55" s="39">
        <f>G55*8</f>
        <v>0</v>
      </c>
    </row>
    <row r="56" spans="1:11" s="36" customFormat="1" ht="15.75" x14ac:dyDescent="0.25">
      <c r="B56" s="289" t="s">
        <v>20</v>
      </c>
      <c r="C56" s="453" t="s">
        <v>233</v>
      </c>
      <c r="D56" s="454"/>
      <c r="E56" s="454"/>
      <c r="F56" s="455"/>
      <c r="G56" s="39" t="s">
        <v>59</v>
      </c>
      <c r="H56" s="39" t="s">
        <v>59</v>
      </c>
    </row>
    <row r="57" spans="1:11" ht="16.5" customHeight="1" x14ac:dyDescent="0.2">
      <c r="B57" s="460" t="s">
        <v>9</v>
      </c>
      <c r="C57" s="466"/>
      <c r="D57" s="466"/>
      <c r="E57" s="466"/>
      <c r="F57" s="461"/>
      <c r="G57" s="40" t="s">
        <v>10</v>
      </c>
      <c r="H57" s="244">
        <f>H51+H54</f>
        <v>0</v>
      </c>
      <c r="I57" s="270"/>
      <c r="K57" s="114"/>
    </row>
    <row r="58" spans="1:11" ht="15" x14ac:dyDescent="0.2">
      <c r="B58" s="35"/>
      <c r="C58" s="35"/>
    </row>
    <row r="59" spans="1:11" ht="18" x14ac:dyDescent="0.2">
      <c r="A59" s="436" t="s">
        <v>116</v>
      </c>
      <c r="B59" s="436"/>
      <c r="C59" s="436"/>
      <c r="D59" s="436"/>
      <c r="E59" s="436"/>
      <c r="F59" s="436"/>
      <c r="G59" s="436"/>
      <c r="H59" s="436"/>
      <c r="I59" s="436"/>
    </row>
    <row r="60" spans="1:11" ht="9.6" customHeight="1" x14ac:dyDescent="0.2">
      <c r="B60" s="41"/>
      <c r="C60" s="41"/>
      <c r="I60" s="17"/>
      <c r="J60" s="17"/>
      <c r="K60" s="17"/>
    </row>
    <row r="61" spans="1:11" ht="18" x14ac:dyDescent="0.2">
      <c r="B61" s="456" t="s">
        <v>0</v>
      </c>
      <c r="C61" s="456"/>
      <c r="D61" s="456"/>
      <c r="E61" s="17"/>
      <c r="F61" s="17"/>
      <c r="G61" s="17"/>
      <c r="H61" s="17"/>
      <c r="I61" s="42"/>
      <c r="J61" s="42"/>
      <c r="K61" s="42"/>
    </row>
    <row r="62" spans="1:11" ht="18" x14ac:dyDescent="0.2">
      <c r="B62" s="1" t="s">
        <v>21</v>
      </c>
      <c r="C62" s="1"/>
      <c r="D62" s="1"/>
      <c r="E62" s="19"/>
      <c r="F62" s="17"/>
      <c r="G62" s="42"/>
      <c r="H62" s="42"/>
    </row>
    <row r="63" spans="1:11" ht="15" x14ac:dyDescent="0.2">
      <c r="B63" s="41"/>
      <c r="C63" s="41"/>
    </row>
    <row r="64" spans="1:11" ht="15.75" customHeight="1" x14ac:dyDescent="0.2">
      <c r="B64" s="448" t="s">
        <v>55</v>
      </c>
      <c r="C64" s="450" t="s">
        <v>22</v>
      </c>
      <c r="D64" s="450"/>
      <c r="E64" s="450"/>
      <c r="F64" s="450" t="s">
        <v>23</v>
      </c>
      <c r="G64" s="450" t="s">
        <v>24</v>
      </c>
      <c r="H64" s="450" t="s">
        <v>136</v>
      </c>
    </row>
    <row r="65" spans="1:11" ht="15.75" customHeight="1" x14ac:dyDescent="0.2">
      <c r="B65" s="449"/>
      <c r="C65" s="450"/>
      <c r="D65" s="450"/>
      <c r="E65" s="450"/>
      <c r="F65" s="450"/>
      <c r="G65" s="450"/>
      <c r="H65" s="450"/>
    </row>
    <row r="66" spans="1:11" x14ac:dyDescent="0.2">
      <c r="B66" s="287">
        <v>1</v>
      </c>
      <c r="C66" s="462">
        <v>2</v>
      </c>
      <c r="D66" s="462"/>
      <c r="E66" s="462"/>
      <c r="F66" s="287">
        <v>3</v>
      </c>
      <c r="G66" s="287">
        <v>4</v>
      </c>
      <c r="H66" s="287">
        <v>5</v>
      </c>
    </row>
    <row r="67" spans="1:11" ht="15" x14ac:dyDescent="0.2">
      <c r="B67" s="284"/>
      <c r="C67" s="462"/>
      <c r="D67" s="462"/>
      <c r="E67" s="462"/>
      <c r="F67" s="284"/>
      <c r="G67" s="284"/>
      <c r="H67" s="284"/>
    </row>
    <row r="68" spans="1:11" ht="15" x14ac:dyDescent="0.2">
      <c r="B68" s="474" t="s">
        <v>9</v>
      </c>
      <c r="C68" s="474"/>
      <c r="D68" s="474"/>
      <c r="E68" s="474"/>
      <c r="F68" s="284" t="s">
        <v>41</v>
      </c>
      <c r="G68" s="284" t="s">
        <v>10</v>
      </c>
      <c r="H68" s="284"/>
    </row>
    <row r="69" spans="1:11" ht="15.75" customHeight="1" x14ac:dyDescent="0.2">
      <c r="B69" s="463" t="s">
        <v>137</v>
      </c>
      <c r="C69" s="464"/>
      <c r="D69" s="464"/>
      <c r="E69" s="464"/>
      <c r="F69" s="464"/>
      <c r="G69" s="464"/>
      <c r="H69" s="465"/>
    </row>
    <row r="71" spans="1:11" ht="18" x14ac:dyDescent="0.2">
      <c r="A71" s="457" t="s">
        <v>115</v>
      </c>
      <c r="B71" s="457"/>
      <c r="C71" s="457"/>
      <c r="D71" s="457"/>
      <c r="E71" s="457"/>
      <c r="F71" s="457"/>
      <c r="G71" s="457"/>
      <c r="H71" s="457"/>
      <c r="I71" s="457"/>
    </row>
    <row r="72" spans="1:11" ht="9.9499999999999993" customHeight="1" x14ac:dyDescent="0.2">
      <c r="B72" s="16"/>
      <c r="C72" s="16"/>
      <c r="I72" s="17"/>
      <c r="J72" s="17"/>
      <c r="K72" s="17"/>
    </row>
    <row r="73" spans="1:11" ht="18" x14ac:dyDescent="0.2">
      <c r="B73" s="456" t="s">
        <v>0</v>
      </c>
      <c r="C73" s="456"/>
      <c r="D73" s="456"/>
      <c r="E73" s="18">
        <v>851</v>
      </c>
      <c r="F73" s="17"/>
      <c r="G73" s="17"/>
      <c r="H73" s="17"/>
      <c r="I73" s="42"/>
      <c r="J73" s="42"/>
      <c r="K73" s="42"/>
    </row>
    <row r="74" spans="1:11" ht="18" x14ac:dyDescent="0.2">
      <c r="B74" s="19"/>
      <c r="C74" s="19"/>
      <c r="D74" s="19"/>
      <c r="E74" s="19"/>
      <c r="F74" s="20" t="s">
        <v>117</v>
      </c>
      <c r="G74" s="42"/>
      <c r="H74" s="42"/>
    </row>
    <row r="75" spans="1:11" ht="15.75" customHeight="1" x14ac:dyDescent="0.2">
      <c r="B75" s="448" t="s">
        <v>55</v>
      </c>
      <c r="C75" s="448" t="s">
        <v>5</v>
      </c>
      <c r="D75" s="450" t="s">
        <v>25</v>
      </c>
      <c r="E75" s="450" t="s">
        <v>26</v>
      </c>
      <c r="F75" s="450" t="s">
        <v>138</v>
      </c>
    </row>
    <row r="76" spans="1:11" ht="60.75" customHeight="1" x14ac:dyDescent="0.2">
      <c r="B76" s="449"/>
      <c r="C76" s="449"/>
      <c r="D76" s="450"/>
      <c r="E76" s="450"/>
      <c r="F76" s="450"/>
    </row>
    <row r="77" spans="1:11" x14ac:dyDescent="0.2">
      <c r="B77" s="287">
        <v>1</v>
      </c>
      <c r="C77" s="287">
        <v>2</v>
      </c>
      <c r="D77" s="287">
        <v>3</v>
      </c>
      <c r="E77" s="287">
        <v>4</v>
      </c>
      <c r="F77" s="287">
        <v>5</v>
      </c>
    </row>
    <row r="78" spans="1:11" ht="30" x14ac:dyDescent="0.2">
      <c r="B78" s="284">
        <v>1</v>
      </c>
      <c r="C78" s="284" t="s">
        <v>60</v>
      </c>
      <c r="D78" s="44"/>
      <c r="E78" s="45">
        <v>2.2000000000000002</v>
      </c>
      <c r="F78" s="46">
        <f>ROUND(D78*E78/100,2)</f>
        <v>0</v>
      </c>
    </row>
    <row r="79" spans="1:11" ht="15" x14ac:dyDescent="0.2">
      <c r="B79" s="284">
        <v>2</v>
      </c>
      <c r="C79" s="284" t="s">
        <v>61</v>
      </c>
      <c r="D79" s="44"/>
      <c r="E79" s="45">
        <v>1.5</v>
      </c>
      <c r="F79" s="46">
        <f>ROUND(D79*E79/100,2)</f>
        <v>0</v>
      </c>
    </row>
    <row r="80" spans="1:11" ht="15" x14ac:dyDescent="0.2">
      <c r="B80" s="458" t="s">
        <v>9</v>
      </c>
      <c r="C80" s="459"/>
      <c r="D80" s="284" t="s">
        <v>41</v>
      </c>
      <c r="E80" s="284" t="s">
        <v>41</v>
      </c>
      <c r="F80" s="39">
        <f>F78+F79</f>
        <v>0</v>
      </c>
    </row>
    <row r="81" spans="1:11" ht="34.5" customHeight="1" x14ac:dyDescent="0.2">
      <c r="B81" s="462" t="s">
        <v>139</v>
      </c>
      <c r="C81" s="462"/>
      <c r="D81" s="462"/>
      <c r="E81" s="462"/>
      <c r="F81" s="462"/>
    </row>
    <row r="82" spans="1:11" ht="18" x14ac:dyDescent="0.2">
      <c r="B82" s="283"/>
      <c r="C82" s="283"/>
    </row>
    <row r="83" spans="1:11" ht="18" x14ac:dyDescent="0.2">
      <c r="A83" s="436" t="s">
        <v>43</v>
      </c>
      <c r="B83" s="436"/>
      <c r="C83" s="436"/>
      <c r="D83" s="436"/>
      <c r="E83" s="436"/>
      <c r="F83" s="436"/>
      <c r="G83" s="436"/>
      <c r="H83" s="436"/>
      <c r="I83" s="436"/>
    </row>
    <row r="84" spans="1:11" ht="12.6" customHeight="1" x14ac:dyDescent="0.2">
      <c r="A84" s="290"/>
      <c r="B84" s="283"/>
      <c r="C84" s="283"/>
      <c r="D84" s="283"/>
      <c r="E84" s="283"/>
      <c r="F84" s="283"/>
      <c r="G84" s="283"/>
      <c r="H84" s="283"/>
    </row>
    <row r="85" spans="1:11" ht="18" x14ac:dyDescent="0.2">
      <c r="B85" s="456" t="s">
        <v>0</v>
      </c>
      <c r="C85" s="456"/>
      <c r="D85" s="456"/>
      <c r="E85" s="17"/>
      <c r="F85" s="17"/>
      <c r="G85" s="17"/>
      <c r="H85" s="17"/>
      <c r="I85" s="42"/>
      <c r="J85" s="42"/>
      <c r="K85" s="42"/>
    </row>
    <row r="86" spans="1:11" ht="18" x14ac:dyDescent="0.2">
      <c r="B86" s="19" t="s">
        <v>1</v>
      </c>
      <c r="C86" s="19"/>
      <c r="D86" s="19"/>
      <c r="E86" s="19"/>
      <c r="F86" s="42"/>
      <c r="G86" s="42"/>
      <c r="H86" s="42"/>
    </row>
    <row r="87" spans="1:11" ht="9" customHeight="1" x14ac:dyDescent="0.2">
      <c r="B87" s="16"/>
      <c r="C87" s="16"/>
      <c r="E87" s="19"/>
    </row>
    <row r="88" spans="1:11" ht="15.75" customHeight="1" x14ac:dyDescent="0.2">
      <c r="B88" s="448" t="s">
        <v>55</v>
      </c>
      <c r="C88" s="448" t="s">
        <v>22</v>
      </c>
      <c r="D88" s="450" t="s">
        <v>23</v>
      </c>
      <c r="E88" s="450" t="s">
        <v>24</v>
      </c>
      <c r="F88" s="450" t="s">
        <v>140</v>
      </c>
      <c r="G88" s="487"/>
    </row>
    <row r="89" spans="1:11" x14ac:dyDescent="0.2">
      <c r="B89" s="449"/>
      <c r="C89" s="449"/>
      <c r="D89" s="450"/>
      <c r="E89" s="450"/>
      <c r="F89" s="450"/>
      <c r="G89" s="487"/>
    </row>
    <row r="90" spans="1:11" ht="15" x14ac:dyDescent="0.2">
      <c r="B90" s="287">
        <v>1</v>
      </c>
      <c r="C90" s="287">
        <v>2</v>
      </c>
      <c r="D90" s="287">
        <v>3</v>
      </c>
      <c r="E90" s="287">
        <v>4</v>
      </c>
      <c r="F90" s="287">
        <v>5</v>
      </c>
      <c r="G90" s="47"/>
    </row>
    <row r="91" spans="1:11" ht="15" x14ac:dyDescent="0.2">
      <c r="B91" s="284"/>
      <c r="C91" s="284"/>
      <c r="D91" s="284"/>
      <c r="E91" s="284"/>
      <c r="F91" s="284"/>
      <c r="G91" s="47"/>
    </row>
    <row r="92" spans="1:11" ht="15" x14ac:dyDescent="0.2">
      <c r="B92" s="460" t="s">
        <v>9</v>
      </c>
      <c r="C92" s="461"/>
      <c r="D92" s="284" t="s">
        <v>41</v>
      </c>
      <c r="E92" s="284" t="s">
        <v>10</v>
      </c>
      <c r="F92" s="284"/>
    </row>
    <row r="93" spans="1:11" ht="18" customHeight="1" x14ac:dyDescent="0.2">
      <c r="B93" s="473" t="s">
        <v>141</v>
      </c>
      <c r="C93" s="473"/>
      <c r="D93" s="473"/>
      <c r="E93" s="473"/>
      <c r="F93" s="473"/>
    </row>
    <row r="94" spans="1:11" ht="18" x14ac:dyDescent="0.2">
      <c r="B94" s="16"/>
      <c r="C94" s="16"/>
    </row>
    <row r="95" spans="1:11" ht="18" x14ac:dyDescent="0.2">
      <c r="A95" s="436" t="s">
        <v>118</v>
      </c>
      <c r="B95" s="436"/>
      <c r="C95" s="436"/>
      <c r="D95" s="436"/>
      <c r="E95" s="436"/>
      <c r="F95" s="436"/>
      <c r="G95" s="436"/>
      <c r="H95" s="436"/>
      <c r="I95" s="436"/>
    </row>
    <row r="96" spans="1:11" ht="11.1" customHeight="1" x14ac:dyDescent="0.2">
      <c r="B96" s="16"/>
      <c r="C96" s="16"/>
      <c r="I96" s="17"/>
      <c r="J96" s="17"/>
      <c r="K96" s="17"/>
    </row>
    <row r="97" spans="1:11" ht="18" x14ac:dyDescent="0.2">
      <c r="B97" s="456" t="s">
        <v>0</v>
      </c>
      <c r="C97" s="456"/>
      <c r="D97" s="456"/>
      <c r="E97" s="17"/>
      <c r="F97" s="17"/>
      <c r="G97" s="17"/>
      <c r="H97" s="17"/>
      <c r="I97" s="42"/>
      <c r="J97" s="42"/>
      <c r="K97" s="42"/>
    </row>
    <row r="98" spans="1:11" ht="18" x14ac:dyDescent="0.2">
      <c r="B98" s="19" t="s">
        <v>1</v>
      </c>
      <c r="C98" s="19"/>
      <c r="D98" s="19"/>
      <c r="E98" s="19"/>
      <c r="F98" s="42"/>
      <c r="G98" s="42"/>
      <c r="H98" s="42"/>
    </row>
    <row r="99" spans="1:11" ht="9.6" customHeight="1" x14ac:dyDescent="0.2">
      <c r="B99" s="16"/>
      <c r="C99" s="16"/>
    </row>
    <row r="100" spans="1:11" ht="15.75" customHeight="1" x14ac:dyDescent="0.2">
      <c r="B100" s="448" t="s">
        <v>55</v>
      </c>
      <c r="C100" s="448" t="s">
        <v>22</v>
      </c>
      <c r="D100" s="450" t="s">
        <v>23</v>
      </c>
      <c r="E100" s="450" t="s">
        <v>24</v>
      </c>
      <c r="F100" s="475" t="s">
        <v>136</v>
      </c>
      <c r="G100" s="487"/>
    </row>
    <row r="101" spans="1:11" x14ac:dyDescent="0.2">
      <c r="B101" s="449"/>
      <c r="C101" s="449"/>
      <c r="D101" s="450"/>
      <c r="E101" s="450"/>
      <c r="F101" s="475"/>
      <c r="G101" s="487"/>
    </row>
    <row r="102" spans="1:11" ht="15" x14ac:dyDescent="0.2">
      <c r="B102" s="287">
        <v>1</v>
      </c>
      <c r="C102" s="287">
        <v>2</v>
      </c>
      <c r="D102" s="287">
        <v>3</v>
      </c>
      <c r="E102" s="287">
        <v>4</v>
      </c>
      <c r="F102" s="287">
        <v>5</v>
      </c>
      <c r="G102" s="47"/>
    </row>
    <row r="103" spans="1:11" ht="15" x14ac:dyDescent="0.2">
      <c r="B103" s="284"/>
      <c r="C103" s="284"/>
      <c r="D103" s="284"/>
      <c r="E103" s="284"/>
      <c r="F103" s="284"/>
      <c r="G103" s="47"/>
    </row>
    <row r="104" spans="1:11" ht="15" x14ac:dyDescent="0.2">
      <c r="B104" s="460" t="s">
        <v>9</v>
      </c>
      <c r="C104" s="461"/>
      <c r="D104" s="284" t="s">
        <v>41</v>
      </c>
      <c r="E104" s="284" t="s">
        <v>10</v>
      </c>
      <c r="F104" s="284"/>
    </row>
    <row r="105" spans="1:11" ht="19.5" customHeight="1" x14ac:dyDescent="0.2">
      <c r="B105" s="473" t="s">
        <v>141</v>
      </c>
      <c r="C105" s="473"/>
      <c r="D105" s="473"/>
      <c r="E105" s="473"/>
      <c r="F105" s="473"/>
    </row>
    <row r="106" spans="1:11" ht="19.5" customHeight="1" x14ac:dyDescent="0.2">
      <c r="B106" s="48"/>
      <c r="C106" s="48"/>
      <c r="D106" s="48"/>
      <c r="E106" s="48"/>
      <c r="F106" s="48"/>
    </row>
    <row r="107" spans="1:11" ht="18" x14ac:dyDescent="0.2">
      <c r="A107" s="436" t="s">
        <v>119</v>
      </c>
      <c r="B107" s="436"/>
      <c r="C107" s="436"/>
      <c r="D107" s="436"/>
      <c r="E107" s="436"/>
      <c r="F107" s="436"/>
      <c r="G107" s="436"/>
      <c r="H107" s="436"/>
      <c r="I107" s="436"/>
    </row>
    <row r="108" spans="1:11" ht="9" customHeight="1" x14ac:dyDescent="0.2">
      <c r="B108" s="16"/>
      <c r="C108" s="16"/>
      <c r="I108" s="17"/>
      <c r="J108" s="17"/>
      <c r="K108" s="17"/>
    </row>
    <row r="109" spans="1:11" ht="18" x14ac:dyDescent="0.2">
      <c r="B109" s="456" t="s">
        <v>0</v>
      </c>
      <c r="C109" s="456"/>
      <c r="D109" s="456"/>
      <c r="E109" s="18">
        <v>244</v>
      </c>
      <c r="F109" s="17"/>
      <c r="G109" s="17"/>
      <c r="H109" s="17"/>
      <c r="I109" s="42"/>
      <c r="J109" s="42"/>
      <c r="K109" s="42"/>
    </row>
    <row r="110" spans="1:11" ht="14.1" customHeight="1" x14ac:dyDescent="0.2">
      <c r="B110" s="16"/>
      <c r="C110" s="16"/>
      <c r="E110" s="19"/>
    </row>
    <row r="111" spans="1:11" ht="18" x14ac:dyDescent="0.2">
      <c r="A111" s="436" t="s">
        <v>58</v>
      </c>
      <c r="B111" s="436"/>
      <c r="C111" s="436"/>
      <c r="D111" s="436"/>
      <c r="E111" s="436"/>
      <c r="F111" s="436"/>
      <c r="G111" s="436"/>
      <c r="H111" s="436"/>
      <c r="I111" s="436"/>
    </row>
    <row r="112" spans="1:11" ht="18" x14ac:dyDescent="0.2">
      <c r="B112" s="456"/>
      <c r="C112" s="456"/>
      <c r="D112" s="456"/>
      <c r="H112" s="20" t="s">
        <v>67</v>
      </c>
    </row>
    <row r="113" spans="1:9" ht="30.95" customHeight="1" x14ac:dyDescent="0.2">
      <c r="B113" s="284" t="s">
        <v>55</v>
      </c>
      <c r="C113" s="284" t="s">
        <v>5</v>
      </c>
      <c r="D113" s="284" t="s">
        <v>65</v>
      </c>
      <c r="E113" s="284" t="s">
        <v>27</v>
      </c>
      <c r="F113" s="284" t="s">
        <v>66</v>
      </c>
      <c r="G113" s="284" t="s">
        <v>134</v>
      </c>
      <c r="H113" s="284" t="s">
        <v>42</v>
      </c>
      <c r="I113" s="49"/>
    </row>
    <row r="114" spans="1:9" x14ac:dyDescent="0.2">
      <c r="B114" s="287">
        <v>1</v>
      </c>
      <c r="C114" s="287">
        <v>2</v>
      </c>
      <c r="D114" s="287">
        <v>3</v>
      </c>
      <c r="E114" s="287">
        <v>4</v>
      </c>
      <c r="F114" s="287">
        <v>5</v>
      </c>
      <c r="G114" s="287">
        <v>6</v>
      </c>
      <c r="H114" s="287">
        <v>7</v>
      </c>
      <c r="I114" s="50"/>
    </row>
    <row r="115" spans="1:9" ht="66" customHeight="1" x14ac:dyDescent="0.2">
      <c r="B115" s="284">
        <v>1</v>
      </c>
      <c r="C115" s="284" t="s">
        <v>62</v>
      </c>
      <c r="D115" s="286"/>
      <c r="E115" s="95"/>
      <c r="F115" s="95"/>
      <c r="G115" s="96">
        <f>ROUND(D115*E115*F115,2)</f>
        <v>0</v>
      </c>
      <c r="H115" s="44"/>
      <c r="I115" s="49"/>
    </row>
    <row r="116" spans="1:9" ht="30" x14ac:dyDescent="0.2">
      <c r="B116" s="284">
        <v>2</v>
      </c>
      <c r="C116" s="284" t="s">
        <v>63</v>
      </c>
      <c r="D116" s="286"/>
      <c r="E116" s="95"/>
      <c r="F116" s="95"/>
      <c r="G116" s="96">
        <f t="shared" ref="G116:G117" si="0">ROUND(D116*E116*F116,2)</f>
        <v>0</v>
      </c>
      <c r="H116" s="44"/>
      <c r="I116" s="49"/>
    </row>
    <row r="117" spans="1:9" ht="30" x14ac:dyDescent="0.2">
      <c r="B117" s="284">
        <v>3</v>
      </c>
      <c r="C117" s="284" t="s">
        <v>64</v>
      </c>
      <c r="D117" s="286"/>
      <c r="E117" s="95"/>
      <c r="F117" s="95"/>
      <c r="G117" s="96">
        <f t="shared" si="0"/>
        <v>0</v>
      </c>
      <c r="H117" s="44"/>
      <c r="I117" s="49"/>
    </row>
    <row r="118" spans="1:9" ht="15" x14ac:dyDescent="0.2">
      <c r="B118" s="450" t="s">
        <v>9</v>
      </c>
      <c r="C118" s="450"/>
      <c r="D118" s="284" t="s">
        <v>41</v>
      </c>
      <c r="E118" s="284" t="s">
        <v>10</v>
      </c>
      <c r="F118" s="284" t="s">
        <v>10</v>
      </c>
      <c r="G118" s="39"/>
      <c r="H118" s="51"/>
      <c r="I118" s="52"/>
    </row>
    <row r="119" spans="1:9" ht="22.5" customHeight="1" x14ac:dyDescent="0.2">
      <c r="B119" s="462" t="s">
        <v>142</v>
      </c>
      <c r="C119" s="462"/>
      <c r="D119" s="462"/>
      <c r="E119" s="462"/>
      <c r="F119" s="462"/>
      <c r="G119" s="462"/>
      <c r="H119" s="462"/>
      <c r="I119" s="33"/>
    </row>
    <row r="120" spans="1:9" ht="18" x14ac:dyDescent="0.2">
      <c r="B120" s="16"/>
      <c r="C120" s="16"/>
    </row>
    <row r="121" spans="1:9" ht="18" x14ac:dyDescent="0.2">
      <c r="A121" s="436" t="s">
        <v>120</v>
      </c>
      <c r="B121" s="436"/>
      <c r="C121" s="436"/>
      <c r="D121" s="436"/>
      <c r="E121" s="436"/>
      <c r="F121" s="436"/>
      <c r="G121" s="436"/>
      <c r="H121" s="436"/>
      <c r="I121" s="436"/>
    </row>
    <row r="122" spans="1:9" ht="18" x14ac:dyDescent="0.2">
      <c r="B122" s="16"/>
      <c r="C122" s="16"/>
    </row>
    <row r="123" spans="1:9" ht="30.95" customHeight="1" x14ac:dyDescent="0.2">
      <c r="B123" s="285" t="s">
        <v>55</v>
      </c>
      <c r="C123" s="458" t="s">
        <v>5</v>
      </c>
      <c r="D123" s="459"/>
      <c r="E123" s="284" t="s">
        <v>28</v>
      </c>
      <c r="F123" s="284" t="s">
        <v>29</v>
      </c>
      <c r="G123" s="284" t="s">
        <v>134</v>
      </c>
      <c r="H123" s="284" t="s">
        <v>42</v>
      </c>
    </row>
    <row r="124" spans="1:9" x14ac:dyDescent="0.2">
      <c r="B124" s="287">
        <v>1</v>
      </c>
      <c r="C124" s="462">
        <v>2</v>
      </c>
      <c r="D124" s="462"/>
      <c r="E124" s="287">
        <v>3</v>
      </c>
      <c r="F124" s="287">
        <v>4</v>
      </c>
      <c r="G124" s="287">
        <v>5</v>
      </c>
      <c r="H124" s="287">
        <v>6</v>
      </c>
      <c r="I124" s="53"/>
    </row>
    <row r="125" spans="1:9" ht="15" x14ac:dyDescent="0.2">
      <c r="B125" s="284"/>
      <c r="C125" s="462"/>
      <c r="D125" s="462"/>
      <c r="E125" s="284"/>
      <c r="F125" s="284"/>
      <c r="G125" s="284"/>
      <c r="H125" s="284"/>
      <c r="I125" s="291"/>
    </row>
    <row r="126" spans="1:9" ht="15" customHeight="1" x14ac:dyDescent="0.2">
      <c r="B126" s="460" t="s">
        <v>9</v>
      </c>
      <c r="C126" s="466"/>
      <c r="D126" s="461"/>
      <c r="E126" s="284" t="s">
        <v>41</v>
      </c>
      <c r="F126" s="284" t="s">
        <v>41</v>
      </c>
      <c r="G126" s="284"/>
      <c r="H126" s="8"/>
      <c r="I126" s="55"/>
    </row>
    <row r="127" spans="1:9" ht="20.25" customHeight="1" x14ac:dyDescent="0.2">
      <c r="B127" s="462" t="s">
        <v>143</v>
      </c>
      <c r="C127" s="462"/>
      <c r="D127" s="462"/>
      <c r="E127" s="462"/>
      <c r="F127" s="462"/>
      <c r="G127" s="462"/>
      <c r="H127" s="462"/>
      <c r="I127" s="33"/>
    </row>
    <row r="128" spans="1:9" ht="18" x14ac:dyDescent="0.2">
      <c r="B128" s="16"/>
      <c r="C128" s="16"/>
    </row>
    <row r="129" spans="1:9" ht="18" x14ac:dyDescent="0.2">
      <c r="A129" s="436" t="s">
        <v>121</v>
      </c>
      <c r="B129" s="436"/>
      <c r="C129" s="436"/>
      <c r="D129" s="436"/>
      <c r="E129" s="436"/>
      <c r="F129" s="436"/>
      <c r="G129" s="436"/>
      <c r="H129" s="436"/>
      <c r="I129" s="436"/>
    </row>
    <row r="130" spans="1:9" ht="13.5" customHeight="1" x14ac:dyDescent="0.2">
      <c r="A130" s="290"/>
      <c r="B130" s="283"/>
      <c r="C130" s="283"/>
      <c r="D130" s="283"/>
      <c r="E130" s="283"/>
      <c r="F130" s="283"/>
      <c r="H130" s="20" t="s">
        <v>68</v>
      </c>
    </row>
    <row r="131" spans="1:9" ht="15.75" customHeight="1" x14ac:dyDescent="0.2">
      <c r="B131" s="450" t="s">
        <v>55</v>
      </c>
      <c r="C131" s="450" t="s">
        <v>22</v>
      </c>
      <c r="D131" s="450" t="s">
        <v>30</v>
      </c>
      <c r="E131" s="450" t="s">
        <v>51</v>
      </c>
      <c r="F131" s="450" t="s">
        <v>31</v>
      </c>
      <c r="G131" s="450" t="s">
        <v>134</v>
      </c>
      <c r="H131" s="450" t="s">
        <v>42</v>
      </c>
      <c r="I131" s="49"/>
    </row>
    <row r="132" spans="1:9" ht="15.75" customHeight="1" x14ac:dyDescent="0.2">
      <c r="B132" s="450"/>
      <c r="C132" s="450"/>
      <c r="D132" s="450"/>
      <c r="E132" s="450"/>
      <c r="F132" s="450"/>
      <c r="G132" s="450"/>
      <c r="H132" s="450"/>
      <c r="I132" s="49"/>
    </row>
    <row r="133" spans="1:9" x14ac:dyDescent="0.2">
      <c r="B133" s="287">
        <v>1</v>
      </c>
      <c r="C133" s="287">
        <v>2</v>
      </c>
      <c r="D133" s="287">
        <v>3</v>
      </c>
      <c r="E133" s="287">
        <v>4</v>
      </c>
      <c r="F133" s="287">
        <v>5</v>
      </c>
      <c r="G133" s="287">
        <v>6</v>
      </c>
      <c r="H133" s="287">
        <v>7</v>
      </c>
      <c r="I133" s="50"/>
    </row>
    <row r="134" spans="1:9" ht="15" x14ac:dyDescent="0.2">
      <c r="B134" s="284">
        <v>1</v>
      </c>
      <c r="C134" s="286"/>
      <c r="D134" s="286"/>
      <c r="E134" s="278"/>
      <c r="F134" s="278"/>
      <c r="G134" s="39">
        <f>ROUND(D134*E134*F134,2)</f>
        <v>0</v>
      </c>
      <c r="H134" s="46"/>
      <c r="I134" s="49"/>
    </row>
    <row r="135" spans="1:9" ht="15.6" customHeight="1" x14ac:dyDescent="0.2">
      <c r="B135" s="458" t="s">
        <v>9</v>
      </c>
      <c r="C135" s="459"/>
      <c r="D135" s="284" t="s">
        <v>82</v>
      </c>
      <c r="E135" s="284" t="s">
        <v>82</v>
      </c>
      <c r="F135" s="284" t="s">
        <v>82</v>
      </c>
      <c r="G135" s="56">
        <f>SUM(G134:G134)</f>
        <v>0</v>
      </c>
      <c r="H135" s="39"/>
      <c r="I135" s="49"/>
    </row>
    <row r="136" spans="1:9" ht="18" customHeight="1" x14ac:dyDescent="0.2">
      <c r="B136" s="462" t="s">
        <v>142</v>
      </c>
      <c r="C136" s="462"/>
      <c r="D136" s="462"/>
      <c r="E136" s="462"/>
      <c r="F136" s="462"/>
      <c r="G136" s="462"/>
      <c r="H136" s="462"/>
      <c r="I136" s="52"/>
    </row>
    <row r="137" spans="1:9" ht="18" x14ac:dyDescent="0.2">
      <c r="B137" s="16"/>
      <c r="C137" s="16"/>
    </row>
    <row r="138" spans="1:9" ht="18" x14ac:dyDescent="0.2">
      <c r="A138" s="436" t="s">
        <v>122</v>
      </c>
      <c r="B138" s="436"/>
      <c r="C138" s="436"/>
      <c r="D138" s="436"/>
      <c r="E138" s="436"/>
      <c r="F138" s="436"/>
      <c r="G138" s="436"/>
      <c r="H138" s="436"/>
      <c r="I138" s="436"/>
    </row>
    <row r="139" spans="1:9" ht="18" x14ac:dyDescent="0.2">
      <c r="B139" s="16"/>
      <c r="C139" s="16"/>
    </row>
    <row r="140" spans="1:9" x14ac:dyDescent="0.2">
      <c r="B140" s="450" t="s">
        <v>55</v>
      </c>
      <c r="C140" s="450" t="s">
        <v>22</v>
      </c>
      <c r="D140" s="450" t="s">
        <v>32</v>
      </c>
      <c r="E140" s="450" t="s">
        <v>33</v>
      </c>
      <c r="F140" s="450" t="s">
        <v>34</v>
      </c>
      <c r="G140" s="472" t="s">
        <v>42</v>
      </c>
    </row>
    <row r="141" spans="1:9" x14ac:dyDescent="0.2">
      <c r="B141" s="450"/>
      <c r="C141" s="450"/>
      <c r="D141" s="450"/>
      <c r="E141" s="450"/>
      <c r="F141" s="450"/>
      <c r="G141" s="472"/>
    </row>
    <row r="142" spans="1:9" x14ac:dyDescent="0.2">
      <c r="B142" s="287">
        <v>1</v>
      </c>
      <c r="C142" s="287">
        <v>2</v>
      </c>
      <c r="D142" s="287">
        <v>3</v>
      </c>
      <c r="E142" s="287">
        <v>4</v>
      </c>
      <c r="F142" s="287">
        <v>5</v>
      </c>
      <c r="G142" s="262">
        <v>6</v>
      </c>
    </row>
    <row r="143" spans="1:9" ht="15" x14ac:dyDescent="0.2">
      <c r="B143" s="284"/>
      <c r="C143" s="284"/>
      <c r="D143" s="284"/>
      <c r="E143" s="284"/>
      <c r="F143" s="284"/>
      <c r="G143" s="8"/>
    </row>
    <row r="144" spans="1:9" ht="15" x14ac:dyDescent="0.2">
      <c r="B144" s="467" t="s">
        <v>9</v>
      </c>
      <c r="C144" s="468"/>
      <c r="D144" s="284" t="s">
        <v>41</v>
      </c>
      <c r="E144" s="284" t="s">
        <v>10</v>
      </c>
      <c r="F144" s="284"/>
      <c r="G144" s="284" t="s">
        <v>10</v>
      </c>
    </row>
    <row r="145" spans="1:9" ht="15" x14ac:dyDescent="0.2">
      <c r="B145" s="291"/>
      <c r="C145" s="291"/>
      <c r="D145" s="291"/>
      <c r="E145" s="55"/>
      <c r="F145" s="55"/>
      <c r="G145" s="55"/>
    </row>
    <row r="146" spans="1:9" ht="18" x14ac:dyDescent="0.2">
      <c r="A146" s="436" t="s">
        <v>123</v>
      </c>
      <c r="B146" s="436"/>
      <c r="C146" s="436"/>
      <c r="D146" s="436"/>
      <c r="E146" s="436"/>
      <c r="F146" s="436"/>
      <c r="G146" s="436"/>
      <c r="H146" s="436"/>
      <c r="I146" s="436"/>
    </row>
    <row r="147" spans="1:9" ht="18" x14ac:dyDescent="0.2">
      <c r="A147" s="283"/>
      <c r="B147" s="283"/>
      <c r="C147" s="283"/>
      <c r="D147" s="283"/>
      <c r="E147" s="283"/>
      <c r="H147" s="20" t="s">
        <v>69</v>
      </c>
    </row>
    <row r="148" spans="1:9" ht="15.75" customHeight="1" x14ac:dyDescent="0.2">
      <c r="B148" s="450" t="s">
        <v>55</v>
      </c>
      <c r="C148" s="450" t="s">
        <v>5</v>
      </c>
      <c r="D148" s="450"/>
      <c r="E148" s="490" t="s">
        <v>35</v>
      </c>
      <c r="F148" s="448" t="s">
        <v>49</v>
      </c>
      <c r="G148" s="448" t="s">
        <v>36</v>
      </c>
      <c r="H148" s="448" t="s">
        <v>50</v>
      </c>
    </row>
    <row r="149" spans="1:9" ht="14.45" customHeight="1" x14ac:dyDescent="0.2">
      <c r="B149" s="450"/>
      <c r="C149" s="450"/>
      <c r="D149" s="450"/>
      <c r="E149" s="491"/>
      <c r="F149" s="449"/>
      <c r="G149" s="449"/>
      <c r="H149" s="449"/>
    </row>
    <row r="150" spans="1:9" ht="15" customHeight="1" x14ac:dyDescent="0.2">
      <c r="B150" s="282">
        <v>1</v>
      </c>
      <c r="C150" s="462">
        <v>2</v>
      </c>
      <c r="D150" s="462"/>
      <c r="E150" s="287">
        <v>3</v>
      </c>
      <c r="F150" s="287">
        <v>4</v>
      </c>
      <c r="G150" s="287">
        <v>5</v>
      </c>
      <c r="H150" s="287">
        <v>6</v>
      </c>
      <c r="I150" s="50"/>
    </row>
    <row r="151" spans="1:9" ht="17.25" customHeight="1" x14ac:dyDescent="0.2">
      <c r="B151" s="289">
        <v>1</v>
      </c>
      <c r="C151" s="507"/>
      <c r="D151" s="507"/>
      <c r="E151" s="135"/>
      <c r="F151" s="93"/>
      <c r="G151" s="278"/>
      <c r="H151" s="94"/>
      <c r="I151" s="49"/>
    </row>
    <row r="152" spans="1:9" ht="15" x14ac:dyDescent="0.2">
      <c r="A152" s="126"/>
      <c r="B152" s="508" t="s">
        <v>9</v>
      </c>
      <c r="C152" s="509"/>
      <c r="D152" s="510"/>
      <c r="E152" s="294" t="s">
        <v>10</v>
      </c>
      <c r="F152" s="294" t="s">
        <v>10</v>
      </c>
      <c r="G152" s="154">
        <f>SUM(G151:G151)</f>
        <v>0</v>
      </c>
      <c r="H152" s="294" t="s">
        <v>10</v>
      </c>
      <c r="I152" s="52"/>
    </row>
    <row r="153" spans="1:9" ht="18" x14ac:dyDescent="0.2">
      <c r="A153" s="126"/>
      <c r="B153" s="155"/>
      <c r="C153" s="155"/>
      <c r="D153" s="126"/>
      <c r="E153" s="126"/>
      <c r="F153" s="126"/>
      <c r="G153" s="126"/>
      <c r="H153" s="126"/>
      <c r="I153" s="126"/>
    </row>
    <row r="154" spans="1:9" ht="18" x14ac:dyDescent="0.2">
      <c r="A154" s="457" t="s">
        <v>124</v>
      </c>
      <c r="B154" s="457"/>
      <c r="C154" s="457"/>
      <c r="D154" s="457"/>
      <c r="E154" s="457"/>
      <c r="F154" s="457"/>
      <c r="G154" s="457"/>
      <c r="H154" s="457"/>
      <c r="I154" s="457"/>
    </row>
    <row r="155" spans="1:9" ht="18" x14ac:dyDescent="0.2">
      <c r="A155" s="126"/>
      <c r="B155" s="155"/>
      <c r="C155" s="155"/>
      <c r="D155" s="126"/>
      <c r="E155" s="126"/>
      <c r="F155" s="126"/>
      <c r="G155" s="156" t="s">
        <v>70</v>
      </c>
      <c r="H155" s="126"/>
      <c r="I155" s="126"/>
    </row>
    <row r="156" spans="1:9" ht="15.75" customHeight="1" x14ac:dyDescent="0.2">
      <c r="A156" s="126"/>
      <c r="B156" s="502" t="s">
        <v>55</v>
      </c>
      <c r="C156" s="502" t="s">
        <v>5</v>
      </c>
      <c r="D156" s="502"/>
      <c r="E156" s="502" t="s">
        <v>54</v>
      </c>
      <c r="F156" s="502" t="s">
        <v>37</v>
      </c>
      <c r="G156" s="502" t="s">
        <v>42</v>
      </c>
      <c r="H156" s="126"/>
      <c r="I156" s="126"/>
    </row>
    <row r="157" spans="1:9" ht="14.45" customHeight="1" x14ac:dyDescent="0.2">
      <c r="A157" s="126"/>
      <c r="B157" s="502"/>
      <c r="C157" s="502"/>
      <c r="D157" s="502"/>
      <c r="E157" s="502"/>
      <c r="F157" s="502"/>
      <c r="G157" s="502"/>
      <c r="H157" s="49"/>
      <c r="I157" s="49"/>
    </row>
    <row r="158" spans="1:9" x14ac:dyDescent="0.2">
      <c r="A158" s="126"/>
      <c r="B158" s="296">
        <v>1</v>
      </c>
      <c r="C158" s="506">
        <v>2</v>
      </c>
      <c r="D158" s="506"/>
      <c r="E158" s="296">
        <v>3</v>
      </c>
      <c r="F158" s="296">
        <v>4</v>
      </c>
      <c r="G158" s="296">
        <v>5</v>
      </c>
      <c r="H158" s="50"/>
      <c r="I158" s="50"/>
    </row>
    <row r="159" spans="1:9" ht="15" x14ac:dyDescent="0.2">
      <c r="A159" s="126"/>
      <c r="B159" s="294">
        <v>1</v>
      </c>
      <c r="C159" s="499"/>
      <c r="D159" s="499"/>
      <c r="E159" s="293"/>
      <c r="F159" s="159"/>
      <c r="G159" s="294"/>
      <c r="H159" s="59"/>
      <c r="I159" s="49"/>
    </row>
    <row r="160" spans="1:9" ht="15" x14ac:dyDescent="0.2">
      <c r="A160" s="126"/>
      <c r="B160" s="499" t="s">
        <v>9</v>
      </c>
      <c r="C160" s="499"/>
      <c r="D160" s="499"/>
      <c r="E160" s="294" t="s">
        <v>10</v>
      </c>
      <c r="F160" s="64"/>
      <c r="G160" s="294" t="s">
        <v>10</v>
      </c>
      <c r="H160" s="59"/>
      <c r="I160" s="52"/>
    </row>
    <row r="161" spans="1:10" ht="18" x14ac:dyDescent="0.2">
      <c r="A161" s="126"/>
      <c r="B161" s="155"/>
      <c r="C161" s="155"/>
      <c r="D161" s="126"/>
      <c r="E161" s="126"/>
      <c r="F161" s="126"/>
      <c r="G161" s="126"/>
      <c r="H161" s="126"/>
      <c r="I161" s="126"/>
    </row>
    <row r="162" spans="1:10" ht="18" x14ac:dyDescent="0.2">
      <c r="A162" s="457" t="s">
        <v>125</v>
      </c>
      <c r="B162" s="457"/>
      <c r="C162" s="457"/>
      <c r="D162" s="457"/>
      <c r="E162" s="457"/>
      <c r="F162" s="457"/>
      <c r="G162" s="457"/>
      <c r="H162" s="457"/>
      <c r="I162" s="457"/>
    </row>
    <row r="163" spans="1:10" ht="18" x14ac:dyDescent="0.2">
      <c r="A163" s="160"/>
      <c r="B163" s="292"/>
      <c r="C163" s="292"/>
      <c r="D163" s="292"/>
      <c r="E163" s="292"/>
      <c r="F163" s="292"/>
      <c r="G163" s="156" t="s">
        <v>71</v>
      </c>
      <c r="H163" s="126"/>
      <c r="I163" s="126"/>
    </row>
    <row r="164" spans="1:10" ht="18" hidden="1" x14ac:dyDescent="0.2">
      <c r="A164" s="126"/>
      <c r="B164" s="292"/>
      <c r="C164" s="292"/>
      <c r="D164" s="126"/>
      <c r="E164" s="126"/>
      <c r="F164" s="126"/>
      <c r="G164" s="126"/>
      <c r="H164" s="126"/>
      <c r="I164" s="126"/>
    </row>
    <row r="165" spans="1:10" ht="15.75" customHeight="1" x14ac:dyDescent="0.2">
      <c r="A165" s="126"/>
      <c r="B165" s="502" t="s">
        <v>55</v>
      </c>
      <c r="C165" s="502" t="s">
        <v>5</v>
      </c>
      <c r="D165" s="503" t="s">
        <v>48</v>
      </c>
      <c r="E165" s="503" t="s">
        <v>38</v>
      </c>
      <c r="F165" s="503" t="s">
        <v>39</v>
      </c>
      <c r="G165" s="502" t="s">
        <v>53</v>
      </c>
      <c r="H165" s="126"/>
      <c r="I165" s="126"/>
    </row>
    <row r="166" spans="1:10" ht="14.45" customHeight="1" x14ac:dyDescent="0.2">
      <c r="A166" s="126"/>
      <c r="B166" s="502"/>
      <c r="C166" s="502"/>
      <c r="D166" s="504"/>
      <c r="E166" s="504"/>
      <c r="F166" s="504"/>
      <c r="G166" s="502"/>
      <c r="H166" s="126"/>
      <c r="I166" s="126"/>
    </row>
    <row r="167" spans="1:10" ht="15" x14ac:dyDescent="0.2">
      <c r="A167" s="126"/>
      <c r="B167" s="296">
        <v>1</v>
      </c>
      <c r="C167" s="296">
        <v>2</v>
      </c>
      <c r="D167" s="296">
        <v>3</v>
      </c>
      <c r="E167" s="296">
        <v>4</v>
      </c>
      <c r="F167" s="296">
        <v>5</v>
      </c>
      <c r="G167" s="296">
        <v>6</v>
      </c>
      <c r="H167" s="60"/>
      <c r="I167" s="126"/>
    </row>
    <row r="168" spans="1:10" ht="15" x14ac:dyDescent="0.2">
      <c r="A168" s="126"/>
      <c r="B168" s="294">
        <v>1</v>
      </c>
      <c r="C168" s="297"/>
      <c r="D168" s="286"/>
      <c r="E168" s="278"/>
      <c r="F168" s="278"/>
      <c r="G168" s="294"/>
      <c r="H168" s="59"/>
      <c r="I168" s="49"/>
    </row>
    <row r="169" spans="1:10" ht="15" x14ac:dyDescent="0.2">
      <c r="A169" s="126"/>
      <c r="B169" s="499" t="s">
        <v>9</v>
      </c>
      <c r="C169" s="499"/>
      <c r="D169" s="294" t="s">
        <v>41</v>
      </c>
      <c r="E169" s="294" t="s">
        <v>41</v>
      </c>
      <c r="F169" s="243">
        <f>SUM(F168:F168)</f>
        <v>0</v>
      </c>
      <c r="G169" s="294" t="s">
        <v>41</v>
      </c>
      <c r="H169" s="52"/>
      <c r="I169" s="126"/>
    </row>
    <row r="170" spans="1:10" ht="18" customHeight="1" x14ac:dyDescent="0.2">
      <c r="A170" s="126"/>
      <c r="B170" s="500" t="s">
        <v>141</v>
      </c>
      <c r="C170" s="500"/>
      <c r="D170" s="500"/>
      <c r="E170" s="500"/>
      <c r="F170" s="500"/>
      <c r="G170" s="500"/>
      <c r="H170" s="161"/>
      <c r="I170" s="126"/>
    </row>
    <row r="171" spans="1:10" ht="18" customHeight="1" x14ac:dyDescent="0.2">
      <c r="B171" s="33"/>
      <c r="C171" s="33"/>
      <c r="D171" s="33"/>
      <c r="E171" s="33"/>
      <c r="F171" s="33"/>
      <c r="G171" s="33"/>
      <c r="H171" s="33"/>
    </row>
    <row r="172" spans="1:10" x14ac:dyDescent="0.2">
      <c r="B172" s="489" t="s">
        <v>129</v>
      </c>
      <c r="C172" s="501"/>
      <c r="D172" s="501"/>
      <c r="E172" s="501"/>
      <c r="F172" s="501"/>
      <c r="G172" s="501"/>
      <c r="H172" s="501"/>
    </row>
    <row r="173" spans="1:10" ht="20.25" x14ac:dyDescent="0.3">
      <c r="B173" s="501"/>
      <c r="C173" s="501"/>
      <c r="D173" s="501"/>
      <c r="E173" s="501"/>
      <c r="F173" s="501"/>
      <c r="G173" s="501"/>
      <c r="H173" s="501"/>
      <c r="I173" s="61">
        <f>F169</f>
        <v>0</v>
      </c>
      <c r="J173" s="62"/>
    </row>
    <row r="174" spans="1:10" x14ac:dyDescent="0.2">
      <c r="I174" s="270">
        <f>H3-G152-F160-F169</f>
        <v>0</v>
      </c>
    </row>
  </sheetData>
  <mergeCells count="153">
    <mergeCell ref="A4:I4"/>
    <mergeCell ref="A5:I5"/>
    <mergeCell ref="A6:I6"/>
    <mergeCell ref="B8:I8"/>
    <mergeCell ref="A10:I10"/>
    <mergeCell ref="A12:I12"/>
    <mergeCell ref="B13:D13"/>
    <mergeCell ref="B15:F15"/>
    <mergeCell ref="G15:H15"/>
    <mergeCell ref="I15:I17"/>
    <mergeCell ref="B16:D16"/>
    <mergeCell ref="E16:F16"/>
    <mergeCell ref="G16:H16"/>
    <mergeCell ref="B17:D17"/>
    <mergeCell ref="E17:F17"/>
    <mergeCell ref="G17:H17"/>
    <mergeCell ref="B18:C18"/>
    <mergeCell ref="B19:C19"/>
    <mergeCell ref="B20:C20"/>
    <mergeCell ref="A23:I23"/>
    <mergeCell ref="B24:D24"/>
    <mergeCell ref="B26:B27"/>
    <mergeCell ref="C26:C27"/>
    <mergeCell ref="D26:D27"/>
    <mergeCell ref="E26:E27"/>
    <mergeCell ref="F26:F27"/>
    <mergeCell ref="G26:G27"/>
    <mergeCell ref="B30:C30"/>
    <mergeCell ref="B31:G31"/>
    <mergeCell ref="A33:I33"/>
    <mergeCell ref="B34:D34"/>
    <mergeCell ref="B36:B37"/>
    <mergeCell ref="C36:C37"/>
    <mergeCell ref="D36:D37"/>
    <mergeCell ref="E36:E37"/>
    <mergeCell ref="F36:F37"/>
    <mergeCell ref="B48:B49"/>
    <mergeCell ref="C48:F49"/>
    <mergeCell ref="G48:G49"/>
    <mergeCell ref="H48:H49"/>
    <mergeCell ref="C50:F50"/>
    <mergeCell ref="C51:F51"/>
    <mergeCell ref="G36:G37"/>
    <mergeCell ref="B40:C40"/>
    <mergeCell ref="B41:G41"/>
    <mergeCell ref="A43:I43"/>
    <mergeCell ref="A44:I44"/>
    <mergeCell ref="B46:D46"/>
    <mergeCell ref="A59:I59"/>
    <mergeCell ref="B61:D61"/>
    <mergeCell ref="B64:B65"/>
    <mergeCell ref="C64:E65"/>
    <mergeCell ref="F64:F65"/>
    <mergeCell ref="G64:G65"/>
    <mergeCell ref="H64:H65"/>
    <mergeCell ref="C52:F52"/>
    <mergeCell ref="C53:F53"/>
    <mergeCell ref="C54:F54"/>
    <mergeCell ref="C55:F55"/>
    <mergeCell ref="C56:F56"/>
    <mergeCell ref="B57:F57"/>
    <mergeCell ref="B75:B76"/>
    <mergeCell ref="C75:C76"/>
    <mergeCell ref="D75:D76"/>
    <mergeCell ref="E75:E76"/>
    <mergeCell ref="F75:F76"/>
    <mergeCell ref="B80:C80"/>
    <mergeCell ref="C66:E66"/>
    <mergeCell ref="C67:E67"/>
    <mergeCell ref="B68:E68"/>
    <mergeCell ref="B69:H69"/>
    <mergeCell ref="A71:I71"/>
    <mergeCell ref="B73:D73"/>
    <mergeCell ref="B81:F81"/>
    <mergeCell ref="A83:I83"/>
    <mergeCell ref="B85:D85"/>
    <mergeCell ref="B88:B89"/>
    <mergeCell ref="C88:C89"/>
    <mergeCell ref="D88:D89"/>
    <mergeCell ref="E88:E89"/>
    <mergeCell ref="F88:F89"/>
    <mergeCell ref="G88:G89"/>
    <mergeCell ref="B92:C92"/>
    <mergeCell ref="B93:F93"/>
    <mergeCell ref="A95:I95"/>
    <mergeCell ref="B97:D97"/>
    <mergeCell ref="B100:B101"/>
    <mergeCell ref="C100:C101"/>
    <mergeCell ref="D100:D101"/>
    <mergeCell ref="E100:E101"/>
    <mergeCell ref="F100:F101"/>
    <mergeCell ref="G100:G101"/>
    <mergeCell ref="B118:C118"/>
    <mergeCell ref="B119:H119"/>
    <mergeCell ref="A121:I121"/>
    <mergeCell ref="C123:D123"/>
    <mergeCell ref="C124:D124"/>
    <mergeCell ref="C125:D125"/>
    <mergeCell ref="B104:C104"/>
    <mergeCell ref="B105:F105"/>
    <mergeCell ref="A107:I107"/>
    <mergeCell ref="B109:D109"/>
    <mergeCell ref="A111:I111"/>
    <mergeCell ref="B112:D112"/>
    <mergeCell ref="B126:D126"/>
    <mergeCell ref="B127:H127"/>
    <mergeCell ref="A129:I129"/>
    <mergeCell ref="B131:B132"/>
    <mergeCell ref="C131:C132"/>
    <mergeCell ref="D131:D132"/>
    <mergeCell ref="E131:E132"/>
    <mergeCell ref="F131:F132"/>
    <mergeCell ref="G131:G132"/>
    <mergeCell ref="H131:H132"/>
    <mergeCell ref="B144:C144"/>
    <mergeCell ref="A146:I146"/>
    <mergeCell ref="B148:B149"/>
    <mergeCell ref="C148:D149"/>
    <mergeCell ref="E148:E149"/>
    <mergeCell ref="F148:F149"/>
    <mergeCell ref="G148:G149"/>
    <mergeCell ref="H148:H149"/>
    <mergeCell ref="B135:C135"/>
    <mergeCell ref="B136:H136"/>
    <mergeCell ref="A138:I138"/>
    <mergeCell ref="B140:B141"/>
    <mergeCell ref="C140:C141"/>
    <mergeCell ref="D140:D141"/>
    <mergeCell ref="E140:E141"/>
    <mergeCell ref="F140:F141"/>
    <mergeCell ref="G140:G141"/>
    <mergeCell ref="C150:D150"/>
    <mergeCell ref="C151:D151"/>
    <mergeCell ref="B152:D152"/>
    <mergeCell ref="A154:I154"/>
    <mergeCell ref="B156:B157"/>
    <mergeCell ref="C156:D157"/>
    <mergeCell ref="E156:E157"/>
    <mergeCell ref="F156:F157"/>
    <mergeCell ref="G156:G157"/>
    <mergeCell ref="B169:C169"/>
    <mergeCell ref="B170:G170"/>
    <mergeCell ref="B172:H173"/>
    <mergeCell ref="C158:D158"/>
    <mergeCell ref="C159:D159"/>
    <mergeCell ref="B160:D160"/>
    <mergeCell ref="A162:I162"/>
    <mergeCell ref="B165:B166"/>
    <mergeCell ref="C165:C166"/>
    <mergeCell ref="D165:D166"/>
    <mergeCell ref="E165:E166"/>
    <mergeCell ref="F165:F166"/>
    <mergeCell ref="G165:G166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2"/>
  <sheetViews>
    <sheetView topLeftCell="A181" zoomScale="80" zoomScaleNormal="80" workbookViewId="0">
      <selection activeCell="J75" sqref="J75"/>
    </sheetView>
  </sheetViews>
  <sheetFormatPr defaultColWidth="8.7109375" defaultRowHeight="14.25" x14ac:dyDescent="0.2"/>
  <cols>
    <col min="1" max="1" width="2.7109375" style="189" customWidth="1"/>
    <col min="2" max="2" width="5.28515625" style="189" customWidth="1"/>
    <col min="3" max="3" width="20.42578125" style="189" customWidth="1"/>
    <col min="4" max="4" width="25.5703125" style="189" customWidth="1"/>
    <col min="5" max="5" width="21.85546875" style="189" customWidth="1"/>
    <col min="6" max="6" width="20.85546875" style="189" customWidth="1"/>
    <col min="7" max="7" width="17.7109375" style="189" customWidth="1"/>
    <col min="8" max="8" width="19.5703125" style="189" customWidth="1"/>
    <col min="9" max="14" width="13.85546875" style="189" customWidth="1"/>
    <col min="15" max="16384" width="8.7109375" style="189"/>
  </cols>
  <sheetData>
    <row r="1" spans="1:8" x14ac:dyDescent="0.2">
      <c r="B1" s="330"/>
      <c r="C1" s="330"/>
    </row>
    <row r="2" spans="1:8" ht="15" customHeight="1" x14ac:dyDescent="0.2">
      <c r="A2" s="535" t="s">
        <v>75</v>
      </c>
      <c r="B2" s="535"/>
      <c r="C2" s="535"/>
      <c r="D2" s="535"/>
      <c r="E2" s="535"/>
      <c r="F2" s="535"/>
      <c r="G2" s="535"/>
      <c r="H2" s="535"/>
    </row>
    <row r="3" spans="1:8" ht="23.25" customHeight="1" x14ac:dyDescent="0.2">
      <c r="A3" s="535" t="str">
        <f>[1]Доходы!A2</f>
        <v>к Плану финансово-хозяйственной деятельности  на "27"  февраля 2026 год</v>
      </c>
      <c r="B3" s="535"/>
      <c r="C3" s="535"/>
      <c r="D3" s="535"/>
      <c r="E3" s="535"/>
      <c r="F3" s="535"/>
      <c r="G3" s="535"/>
      <c r="H3" s="535"/>
    </row>
    <row r="4" spans="1:8" ht="15" customHeight="1" x14ac:dyDescent="0.2">
      <c r="A4" s="535" t="str">
        <f>Доходы!A3</f>
        <v>МАОУ СОШ № 149</v>
      </c>
      <c r="B4" s="535"/>
      <c r="C4" s="535"/>
      <c r="D4" s="535"/>
      <c r="E4" s="535"/>
      <c r="F4" s="535"/>
      <c r="G4" s="535"/>
      <c r="H4" s="535"/>
    </row>
    <row r="5" spans="1:8" ht="15" customHeight="1" x14ac:dyDescent="0.2">
      <c r="A5" s="331"/>
      <c r="B5" s="331"/>
      <c r="C5" s="331"/>
      <c r="D5" s="331"/>
      <c r="E5" s="331"/>
      <c r="F5" s="331"/>
      <c r="G5" s="331"/>
      <c r="H5" s="331"/>
    </row>
    <row r="6" spans="1:8" x14ac:dyDescent="0.2">
      <c r="B6" s="530" t="s">
        <v>131</v>
      </c>
      <c r="C6" s="530"/>
      <c r="D6" s="530"/>
      <c r="E6" s="536"/>
      <c r="F6" s="536"/>
      <c r="G6" s="536"/>
      <c r="H6" s="536"/>
    </row>
    <row r="7" spans="1:8" ht="15" customHeight="1" x14ac:dyDescent="0.2">
      <c r="A7" s="331"/>
      <c r="B7" s="331"/>
      <c r="C7" s="331"/>
      <c r="D7" s="331"/>
      <c r="E7" s="331"/>
      <c r="F7" s="331"/>
      <c r="G7" s="331"/>
      <c r="H7" s="331"/>
    </row>
    <row r="8" spans="1:8" ht="15" customHeight="1" x14ac:dyDescent="0.2">
      <c r="A8" s="517" t="s">
        <v>103</v>
      </c>
      <c r="B8" s="517"/>
      <c r="C8" s="517"/>
      <c r="D8" s="517"/>
      <c r="E8" s="517"/>
      <c r="F8" s="517"/>
      <c r="G8" s="517"/>
      <c r="H8" s="517"/>
    </row>
    <row r="9" spans="1:8" ht="10.5" customHeight="1" x14ac:dyDescent="0.2">
      <c r="B9" s="332"/>
      <c r="C9" s="332"/>
    </row>
    <row r="10" spans="1:8" x14ac:dyDescent="0.2">
      <c r="A10" s="517" t="s">
        <v>104</v>
      </c>
      <c r="B10" s="517"/>
      <c r="C10" s="517"/>
      <c r="D10" s="517"/>
      <c r="E10" s="517"/>
      <c r="F10" s="517"/>
      <c r="G10" s="517"/>
      <c r="H10" s="517"/>
    </row>
    <row r="11" spans="1:8" ht="17.25" customHeight="1" x14ac:dyDescent="0.2">
      <c r="B11" s="532" t="s">
        <v>0</v>
      </c>
      <c r="C11" s="532"/>
      <c r="D11" s="532"/>
      <c r="E11" s="333">
        <v>111</v>
      </c>
      <c r="F11" s="334"/>
      <c r="G11" s="334"/>
      <c r="H11" s="334"/>
    </row>
    <row r="12" spans="1:8" ht="6" customHeight="1" x14ac:dyDescent="0.2">
      <c r="B12" s="332"/>
      <c r="C12" s="332"/>
    </row>
    <row r="13" spans="1:8" ht="26.25" customHeight="1" x14ac:dyDescent="0.2">
      <c r="B13" s="428" t="s">
        <v>2</v>
      </c>
      <c r="C13" s="428"/>
      <c r="D13" s="428"/>
      <c r="E13" s="428"/>
      <c r="F13" s="428"/>
      <c r="G13" s="533" t="s">
        <v>45</v>
      </c>
      <c r="H13" s="533"/>
    </row>
    <row r="14" spans="1:8" ht="29.45" customHeight="1" x14ac:dyDescent="0.2">
      <c r="B14" s="533" t="s">
        <v>105</v>
      </c>
      <c r="C14" s="533"/>
      <c r="D14" s="533"/>
      <c r="E14" s="533" t="s">
        <v>106</v>
      </c>
      <c r="F14" s="533"/>
      <c r="G14" s="533" t="s">
        <v>46</v>
      </c>
      <c r="H14" s="533"/>
    </row>
    <row r="15" spans="1:8" x14ac:dyDescent="0.2">
      <c r="B15" s="533" t="s">
        <v>3</v>
      </c>
      <c r="C15" s="533"/>
      <c r="D15" s="335" t="s">
        <v>44</v>
      </c>
      <c r="E15" s="335" t="s">
        <v>3</v>
      </c>
      <c r="F15" s="335" t="s">
        <v>44</v>
      </c>
      <c r="G15" s="335" t="s">
        <v>3</v>
      </c>
      <c r="H15" s="335" t="s">
        <v>44</v>
      </c>
    </row>
    <row r="16" spans="1:8" ht="15.75" customHeight="1" x14ac:dyDescent="0.2">
      <c r="B16" s="428">
        <v>1</v>
      </c>
      <c r="C16" s="428"/>
      <c r="D16" s="324">
        <v>2</v>
      </c>
      <c r="E16" s="324">
        <v>3</v>
      </c>
      <c r="F16" s="324">
        <v>4</v>
      </c>
      <c r="G16" s="324">
        <v>5</v>
      </c>
      <c r="H16" s="324">
        <v>6</v>
      </c>
    </row>
    <row r="17" spans="1:9" x14ac:dyDescent="0.2">
      <c r="B17" s="534"/>
      <c r="C17" s="534"/>
      <c r="D17" s="218">
        <f>B17*12</f>
        <v>0</v>
      </c>
      <c r="E17" s="218"/>
      <c r="F17" s="218">
        <f>E17*12</f>
        <v>0</v>
      </c>
      <c r="G17" s="336">
        <f>H17/12</f>
        <v>0</v>
      </c>
      <c r="H17" s="218"/>
      <c r="I17" s="189" t="s">
        <v>304</v>
      </c>
    </row>
    <row r="18" spans="1:9" x14ac:dyDescent="0.2">
      <c r="B18" s="534"/>
      <c r="C18" s="534"/>
      <c r="D18" s="218">
        <f t="shared" ref="D18:D20" si="0">B18*12</f>
        <v>0</v>
      </c>
      <c r="E18" s="218"/>
      <c r="F18" s="218">
        <f t="shared" ref="F18:F20" si="1">E18*12</f>
        <v>0</v>
      </c>
      <c r="G18" s="336">
        <f>H18/12</f>
        <v>0</v>
      </c>
      <c r="H18" s="218"/>
      <c r="I18" s="189" t="s">
        <v>226</v>
      </c>
    </row>
    <row r="19" spans="1:9" x14ac:dyDescent="0.2">
      <c r="B19" s="534"/>
      <c r="C19" s="534"/>
      <c r="D19" s="218">
        <f t="shared" si="0"/>
        <v>0</v>
      </c>
      <c r="E19" s="218"/>
      <c r="F19" s="218">
        <f t="shared" si="1"/>
        <v>0</v>
      </c>
      <c r="G19" s="336">
        <f>H19/12</f>
        <v>0</v>
      </c>
      <c r="H19" s="218"/>
      <c r="I19" s="189" t="s">
        <v>305</v>
      </c>
    </row>
    <row r="20" spans="1:9" x14ac:dyDescent="0.2">
      <c r="B20" s="534"/>
      <c r="C20" s="534"/>
      <c r="D20" s="218">
        <f t="shared" si="0"/>
        <v>0</v>
      </c>
      <c r="E20" s="218"/>
      <c r="F20" s="218">
        <f t="shared" si="1"/>
        <v>0</v>
      </c>
      <c r="G20" s="336">
        <v>0</v>
      </c>
      <c r="H20" s="218"/>
      <c r="I20" s="189" t="s">
        <v>306</v>
      </c>
    </row>
    <row r="21" spans="1:9" x14ac:dyDescent="0.2">
      <c r="B21" s="337" t="s">
        <v>52</v>
      </c>
      <c r="C21" s="337"/>
      <c r="D21" s="337"/>
      <c r="E21" s="337"/>
      <c r="F21" s="337"/>
      <c r="G21" s="337"/>
      <c r="H21" s="338">
        <f>H17+H19+H18+H20</f>
        <v>0</v>
      </c>
    </row>
    <row r="22" spans="1:9" x14ac:dyDescent="0.2">
      <c r="B22" s="339"/>
      <c r="C22" s="339"/>
      <c r="D22" s="339"/>
      <c r="E22" s="339"/>
      <c r="F22" s="339"/>
    </row>
    <row r="23" spans="1:9" x14ac:dyDescent="0.2">
      <c r="A23" s="517" t="s">
        <v>107</v>
      </c>
      <c r="B23" s="517"/>
      <c r="C23" s="517"/>
      <c r="D23" s="517"/>
      <c r="E23" s="517"/>
      <c r="F23" s="517"/>
      <c r="G23" s="517"/>
      <c r="H23" s="517"/>
    </row>
    <row r="24" spans="1:9" ht="17.25" customHeight="1" x14ac:dyDescent="0.2">
      <c r="B24" s="532" t="s">
        <v>0</v>
      </c>
      <c r="C24" s="532"/>
      <c r="D24" s="532"/>
      <c r="E24" s="340"/>
      <c r="F24" s="340"/>
      <c r="G24" s="334"/>
      <c r="H24" s="341"/>
    </row>
    <row r="25" spans="1:9" x14ac:dyDescent="0.2">
      <c r="B25" s="332"/>
      <c r="C25" s="332"/>
      <c r="H25" s="342"/>
    </row>
    <row r="26" spans="1:9" ht="15.75" customHeight="1" x14ac:dyDescent="0.2">
      <c r="B26" s="428" t="s">
        <v>47</v>
      </c>
      <c r="C26" s="428" t="s">
        <v>108</v>
      </c>
      <c r="D26" s="428" t="s">
        <v>6</v>
      </c>
      <c r="E26" s="428" t="s">
        <v>7</v>
      </c>
      <c r="F26" s="428" t="s">
        <v>8</v>
      </c>
      <c r="G26" s="528" t="s">
        <v>307</v>
      </c>
    </row>
    <row r="27" spans="1:9" ht="25.15" customHeight="1" x14ac:dyDescent="0.2">
      <c r="B27" s="428"/>
      <c r="C27" s="428"/>
      <c r="D27" s="428"/>
      <c r="E27" s="428"/>
      <c r="F27" s="428"/>
      <c r="G27" s="528"/>
    </row>
    <row r="28" spans="1:9" x14ac:dyDescent="0.2">
      <c r="B28" s="324">
        <v>1</v>
      </c>
      <c r="C28" s="324">
        <v>2</v>
      </c>
      <c r="D28" s="324">
        <v>3</v>
      </c>
      <c r="E28" s="324">
        <v>4</v>
      </c>
      <c r="F28" s="324">
        <v>5</v>
      </c>
      <c r="G28" s="324">
        <v>6</v>
      </c>
    </row>
    <row r="29" spans="1:9" x14ac:dyDescent="0.2">
      <c r="B29" s="324"/>
      <c r="C29" s="324"/>
      <c r="D29" s="324"/>
      <c r="E29" s="324"/>
      <c r="F29" s="324"/>
      <c r="G29" s="324"/>
    </row>
    <row r="30" spans="1:9" x14ac:dyDescent="0.2">
      <c r="B30" s="514" t="s">
        <v>9</v>
      </c>
      <c r="C30" s="516"/>
      <c r="D30" s="324" t="s">
        <v>41</v>
      </c>
      <c r="E30" s="324" t="s">
        <v>10</v>
      </c>
      <c r="F30" s="324" t="s">
        <v>10</v>
      </c>
      <c r="G30" s="324"/>
    </row>
    <row r="31" spans="1:9" ht="18.75" customHeight="1" x14ac:dyDescent="0.2">
      <c r="B31" s="507" t="s">
        <v>308</v>
      </c>
      <c r="C31" s="507"/>
      <c r="D31" s="507"/>
      <c r="E31" s="507"/>
      <c r="F31" s="507"/>
      <c r="G31" s="507"/>
    </row>
    <row r="32" spans="1:9" x14ac:dyDescent="0.2">
      <c r="B32" s="331"/>
      <c r="C32" s="331"/>
    </row>
    <row r="33" spans="1:14" x14ac:dyDescent="0.2">
      <c r="A33" s="517" t="s">
        <v>109</v>
      </c>
      <c r="B33" s="517"/>
      <c r="C33" s="517"/>
      <c r="D33" s="517"/>
      <c r="E33" s="517"/>
      <c r="F33" s="517"/>
      <c r="G33" s="517"/>
      <c r="H33" s="517"/>
    </row>
    <row r="34" spans="1:14" ht="17.25" customHeight="1" x14ac:dyDescent="0.2">
      <c r="B34" s="532" t="s">
        <v>0</v>
      </c>
      <c r="C34" s="532"/>
      <c r="D34" s="532"/>
      <c r="E34" s="333">
        <v>112</v>
      </c>
      <c r="F34" s="343"/>
      <c r="G34" s="334"/>
      <c r="H34" s="334"/>
    </row>
    <row r="35" spans="1:14" x14ac:dyDescent="0.2">
      <c r="B35" s="332"/>
      <c r="C35" s="332"/>
      <c r="G35" s="191" t="s">
        <v>110</v>
      </c>
    </row>
    <row r="36" spans="1:14" ht="15.75" customHeight="1" x14ac:dyDescent="0.2">
      <c r="B36" s="428" t="s">
        <v>4</v>
      </c>
      <c r="C36" s="428" t="s">
        <v>108</v>
      </c>
      <c r="D36" s="428" t="s">
        <v>11</v>
      </c>
      <c r="E36" s="428" t="s">
        <v>12</v>
      </c>
      <c r="F36" s="428" t="s">
        <v>13</v>
      </c>
      <c r="G36" s="528" t="s">
        <v>307</v>
      </c>
    </row>
    <row r="37" spans="1:14" ht="25.9" customHeight="1" x14ac:dyDescent="0.2">
      <c r="B37" s="428"/>
      <c r="C37" s="428"/>
      <c r="D37" s="428"/>
      <c r="E37" s="428"/>
      <c r="F37" s="428"/>
      <c r="G37" s="528"/>
    </row>
    <row r="38" spans="1:14" x14ac:dyDescent="0.2">
      <c r="B38" s="324">
        <v>1</v>
      </c>
      <c r="C38" s="324">
        <v>2</v>
      </c>
      <c r="D38" s="324">
        <v>3</v>
      </c>
      <c r="E38" s="324">
        <v>4</v>
      </c>
      <c r="F38" s="324">
        <v>5</v>
      </c>
      <c r="G38" s="324">
        <v>6</v>
      </c>
    </row>
    <row r="39" spans="1:14" x14ac:dyDescent="0.2">
      <c r="B39" s="324">
        <v>1</v>
      </c>
      <c r="C39" s="324"/>
      <c r="D39" s="344"/>
      <c r="E39" s="217"/>
      <c r="F39" s="344"/>
      <c r="G39" s="344">
        <f>D39*E39*F39</f>
        <v>0</v>
      </c>
    </row>
    <row r="40" spans="1:14" x14ac:dyDescent="0.2">
      <c r="B40" s="514" t="s">
        <v>9</v>
      </c>
      <c r="C40" s="516"/>
      <c r="D40" s="324" t="s">
        <v>41</v>
      </c>
      <c r="E40" s="324" t="s">
        <v>10</v>
      </c>
      <c r="F40" s="324" t="s">
        <v>10</v>
      </c>
      <c r="G40" s="344">
        <f>SUM(G39:G39)</f>
        <v>0</v>
      </c>
    </row>
    <row r="41" spans="1:14" ht="15.75" customHeight="1" x14ac:dyDescent="0.2">
      <c r="B41" s="507" t="s">
        <v>308</v>
      </c>
      <c r="C41" s="507"/>
      <c r="D41" s="507"/>
      <c r="E41" s="507"/>
      <c r="F41" s="507"/>
      <c r="G41" s="507"/>
    </row>
    <row r="42" spans="1:14" x14ac:dyDescent="0.2">
      <c r="B42" s="345"/>
      <c r="C42" s="345"/>
      <c r="D42" s="345"/>
      <c r="E42" s="345"/>
      <c r="F42" s="345"/>
      <c r="G42" s="345"/>
    </row>
    <row r="43" spans="1:14" x14ac:dyDescent="0.2">
      <c r="A43" s="517" t="s">
        <v>112</v>
      </c>
      <c r="B43" s="517"/>
      <c r="C43" s="517"/>
      <c r="D43" s="517"/>
      <c r="E43" s="517"/>
      <c r="F43" s="517"/>
      <c r="G43" s="517"/>
      <c r="H43" s="517"/>
    </row>
    <row r="44" spans="1:14" x14ac:dyDescent="0.2">
      <c r="A44" s="517" t="s">
        <v>114</v>
      </c>
      <c r="B44" s="517"/>
      <c r="C44" s="517"/>
      <c r="D44" s="517"/>
      <c r="E44" s="517"/>
      <c r="F44" s="517"/>
      <c r="G44" s="517"/>
      <c r="H44" s="517"/>
    </row>
    <row r="45" spans="1:14" ht="10.5" customHeight="1" x14ac:dyDescent="0.2">
      <c r="A45" s="346"/>
      <c r="B45" s="346" t="s">
        <v>113</v>
      </c>
      <c r="C45" s="331"/>
      <c r="D45" s="331"/>
      <c r="E45" s="331"/>
      <c r="F45" s="331"/>
      <c r="G45" s="331"/>
      <c r="H45" s="331"/>
    </row>
    <row r="46" spans="1:14" ht="17.25" customHeight="1" x14ac:dyDescent="0.2">
      <c r="B46" s="532" t="s">
        <v>0</v>
      </c>
      <c r="C46" s="532"/>
      <c r="D46" s="532"/>
      <c r="E46" s="333">
        <v>119</v>
      </c>
      <c r="F46" s="334"/>
      <c r="G46" s="334"/>
      <c r="H46" s="334"/>
    </row>
    <row r="47" spans="1:14" ht="15.75" customHeight="1" x14ac:dyDescent="0.2">
      <c r="B47" s="331"/>
      <c r="C47" s="331"/>
      <c r="G47" s="531" t="s">
        <v>281</v>
      </c>
      <c r="H47" s="531"/>
      <c r="I47" s="531" t="s">
        <v>282</v>
      </c>
      <c r="J47" s="531"/>
      <c r="K47" s="531" t="s">
        <v>283</v>
      </c>
      <c r="L47" s="531"/>
      <c r="M47" s="531" t="s">
        <v>309</v>
      </c>
      <c r="N47" s="531"/>
    </row>
    <row r="48" spans="1:14" ht="36.75" customHeight="1" x14ac:dyDescent="0.2">
      <c r="B48" s="523" t="s">
        <v>4</v>
      </c>
      <c r="C48" s="428" t="s">
        <v>14</v>
      </c>
      <c r="D48" s="428"/>
      <c r="E48" s="428"/>
      <c r="F48" s="428"/>
      <c r="G48" s="428" t="s">
        <v>15</v>
      </c>
      <c r="H48" s="428" t="s">
        <v>16</v>
      </c>
      <c r="I48" s="428" t="s">
        <v>15</v>
      </c>
      <c r="J48" s="428" t="s">
        <v>16</v>
      </c>
      <c r="K48" s="428" t="s">
        <v>15</v>
      </c>
      <c r="L48" s="428" t="s">
        <v>16</v>
      </c>
      <c r="M48" s="428" t="s">
        <v>15</v>
      </c>
      <c r="N48" s="428" t="s">
        <v>16</v>
      </c>
    </row>
    <row r="49" spans="1:14" ht="4.1500000000000004" customHeight="1" x14ac:dyDescent="0.2">
      <c r="B49" s="524"/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</row>
    <row r="50" spans="1:14" x14ac:dyDescent="0.2">
      <c r="B50" s="324">
        <v>1</v>
      </c>
      <c r="C50" s="428">
        <v>2</v>
      </c>
      <c r="D50" s="428"/>
      <c r="E50" s="428"/>
      <c r="F50" s="428"/>
      <c r="G50" s="329">
        <v>3</v>
      </c>
      <c r="H50" s="329">
        <v>4</v>
      </c>
      <c r="I50" s="329">
        <v>3</v>
      </c>
      <c r="J50" s="329">
        <v>4</v>
      </c>
      <c r="K50" s="329">
        <v>3</v>
      </c>
      <c r="L50" s="329">
        <v>4</v>
      </c>
      <c r="M50" s="329">
        <v>3</v>
      </c>
      <c r="N50" s="329">
        <v>4</v>
      </c>
    </row>
    <row r="51" spans="1:14" ht="15.95" customHeight="1" x14ac:dyDescent="0.2">
      <c r="B51" s="347">
        <v>1</v>
      </c>
      <c r="C51" s="507" t="s">
        <v>310</v>
      </c>
      <c r="D51" s="507"/>
      <c r="E51" s="507"/>
      <c r="F51" s="507"/>
      <c r="G51" s="324" t="s">
        <v>41</v>
      </c>
      <c r="H51" s="348">
        <f>H52</f>
        <v>0</v>
      </c>
      <c r="I51" s="324" t="s">
        <v>41</v>
      </c>
      <c r="J51" s="348">
        <f>J52</f>
        <v>0</v>
      </c>
      <c r="K51" s="324" t="s">
        <v>41</v>
      </c>
      <c r="L51" s="348">
        <f>L52</f>
        <v>0</v>
      </c>
      <c r="M51" s="324" t="s">
        <v>41</v>
      </c>
      <c r="N51" s="348">
        <f>N52</f>
        <v>0</v>
      </c>
    </row>
    <row r="52" spans="1:14" x14ac:dyDescent="0.2">
      <c r="B52" s="347" t="s">
        <v>17</v>
      </c>
      <c r="C52" s="507" t="s">
        <v>311</v>
      </c>
      <c r="D52" s="507"/>
      <c r="E52" s="507"/>
      <c r="F52" s="507"/>
      <c r="G52" s="348">
        <f>(B17+E17+G17)*0.22</f>
        <v>0</v>
      </c>
      <c r="H52" s="348">
        <f>G52*12</f>
        <v>0</v>
      </c>
      <c r="I52" s="348">
        <f>(G19)*0.22</f>
        <v>0</v>
      </c>
      <c r="J52" s="348">
        <f>I52*12-312+312</f>
        <v>0</v>
      </c>
      <c r="K52" s="348">
        <f>(H18)*0.22</f>
        <v>0</v>
      </c>
      <c r="L52" s="348">
        <f>K52</f>
        <v>0</v>
      </c>
      <c r="M52" s="348">
        <f>(J18)*0.22</f>
        <v>0</v>
      </c>
      <c r="N52" s="348">
        <f>M52</f>
        <v>0</v>
      </c>
    </row>
    <row r="53" spans="1:14" x14ac:dyDescent="0.2">
      <c r="B53" s="347" t="s">
        <v>18</v>
      </c>
      <c r="C53" s="507" t="s">
        <v>312</v>
      </c>
      <c r="D53" s="507"/>
      <c r="E53" s="507"/>
      <c r="F53" s="507"/>
      <c r="G53" s="324" t="s">
        <v>59</v>
      </c>
      <c r="H53" s="324" t="s">
        <v>59</v>
      </c>
      <c r="I53" s="324" t="s">
        <v>59</v>
      </c>
      <c r="J53" s="324" t="s">
        <v>59</v>
      </c>
      <c r="K53" s="324" t="s">
        <v>59</v>
      </c>
      <c r="L53" s="324" t="s">
        <v>59</v>
      </c>
      <c r="M53" s="324" t="s">
        <v>59</v>
      </c>
      <c r="N53" s="324" t="s">
        <v>59</v>
      </c>
    </row>
    <row r="54" spans="1:14" ht="29.1" customHeight="1" x14ac:dyDescent="0.2">
      <c r="B54" s="347" t="s">
        <v>19</v>
      </c>
      <c r="C54" s="507" t="s">
        <v>313</v>
      </c>
      <c r="D54" s="507"/>
      <c r="E54" s="507"/>
      <c r="F54" s="507"/>
      <c r="G54" s="324" t="s">
        <v>59</v>
      </c>
      <c r="H54" s="324" t="s">
        <v>59</v>
      </c>
      <c r="I54" s="324" t="s">
        <v>59</v>
      </c>
      <c r="J54" s="324" t="s">
        <v>59</v>
      </c>
      <c r="K54" s="324" t="s">
        <v>59</v>
      </c>
      <c r="L54" s="324" t="s">
        <v>59</v>
      </c>
      <c r="M54" s="324" t="s">
        <v>59</v>
      </c>
      <c r="N54" s="324" t="s">
        <v>59</v>
      </c>
    </row>
    <row r="55" spans="1:14" ht="18.600000000000001" customHeight="1" x14ac:dyDescent="0.2">
      <c r="B55" s="347">
        <v>2</v>
      </c>
      <c r="C55" s="507" t="s">
        <v>314</v>
      </c>
      <c r="D55" s="507"/>
      <c r="E55" s="507"/>
      <c r="F55" s="507"/>
      <c r="G55" s="324" t="s">
        <v>41</v>
      </c>
      <c r="H55" s="348">
        <f>H56+H58</f>
        <v>0</v>
      </c>
      <c r="I55" s="324" t="s">
        <v>41</v>
      </c>
      <c r="J55" s="348">
        <f>J56+J58</f>
        <v>0</v>
      </c>
      <c r="K55" s="324" t="s">
        <v>41</v>
      </c>
      <c r="L55" s="348">
        <f>L56+L58</f>
        <v>0</v>
      </c>
      <c r="M55" s="324" t="s">
        <v>41</v>
      </c>
      <c r="N55" s="348">
        <f>N56+N58</f>
        <v>0</v>
      </c>
    </row>
    <row r="56" spans="1:14" ht="28.5" customHeight="1" x14ac:dyDescent="0.2">
      <c r="B56" s="347" t="s">
        <v>20</v>
      </c>
      <c r="C56" s="507" t="s">
        <v>315</v>
      </c>
      <c r="D56" s="507"/>
      <c r="E56" s="507"/>
      <c r="F56" s="507"/>
      <c r="G56" s="348">
        <f>(B17+E17+G17)*0.029</f>
        <v>0</v>
      </c>
      <c r="H56" s="348">
        <f>G56*12</f>
        <v>0</v>
      </c>
      <c r="I56" s="348">
        <f>(G19)*0.029</f>
        <v>0</v>
      </c>
      <c r="J56" s="348">
        <f>I56*12</f>
        <v>0</v>
      </c>
      <c r="K56" s="348">
        <f>(H18)*0.029</f>
        <v>0</v>
      </c>
      <c r="L56" s="348">
        <f>K56</f>
        <v>0</v>
      </c>
      <c r="M56" s="348">
        <f>(J18)*0.029</f>
        <v>0</v>
      </c>
      <c r="N56" s="348">
        <f>M56</f>
        <v>0</v>
      </c>
    </row>
    <row r="57" spans="1:14" ht="27" customHeight="1" x14ac:dyDescent="0.2">
      <c r="B57" s="347" t="s">
        <v>316</v>
      </c>
      <c r="C57" s="507" t="s">
        <v>317</v>
      </c>
      <c r="D57" s="507"/>
      <c r="E57" s="507"/>
      <c r="F57" s="507"/>
      <c r="G57" s="348" t="s">
        <v>59</v>
      </c>
      <c r="H57" s="348" t="s">
        <v>59</v>
      </c>
      <c r="I57" s="348" t="s">
        <v>59</v>
      </c>
      <c r="J57" s="348" t="s">
        <v>59</v>
      </c>
      <c r="K57" s="348" t="s">
        <v>59</v>
      </c>
      <c r="L57" s="348" t="s">
        <v>59</v>
      </c>
      <c r="M57" s="348" t="s">
        <v>59</v>
      </c>
      <c r="N57" s="348" t="s">
        <v>59</v>
      </c>
    </row>
    <row r="58" spans="1:14" ht="27.95" customHeight="1" x14ac:dyDescent="0.2">
      <c r="B58" s="347" t="s">
        <v>318</v>
      </c>
      <c r="C58" s="507" t="s">
        <v>319</v>
      </c>
      <c r="D58" s="507"/>
      <c r="E58" s="507"/>
      <c r="F58" s="507"/>
      <c r="G58" s="348">
        <f>(B17+E17+G17)*0.002</f>
        <v>0</v>
      </c>
      <c r="H58" s="348">
        <f>G58*12</f>
        <v>0</v>
      </c>
      <c r="I58" s="348">
        <f>(G19)*0.002</f>
        <v>0</v>
      </c>
      <c r="J58" s="348">
        <f>I58*12</f>
        <v>0</v>
      </c>
      <c r="K58" s="348">
        <f>(H18)*0.002</f>
        <v>0</v>
      </c>
      <c r="L58" s="348">
        <f>K58</f>
        <v>0</v>
      </c>
      <c r="M58" s="348">
        <f>(J18)*0.002</f>
        <v>0</v>
      </c>
      <c r="N58" s="348">
        <f>M58</f>
        <v>0</v>
      </c>
    </row>
    <row r="59" spans="1:14" ht="30.95" customHeight="1" x14ac:dyDescent="0.2">
      <c r="B59" s="347" t="s">
        <v>320</v>
      </c>
      <c r="C59" s="507" t="s">
        <v>321</v>
      </c>
      <c r="D59" s="507"/>
      <c r="E59" s="507"/>
      <c r="F59" s="507"/>
      <c r="G59" s="348" t="s">
        <v>59</v>
      </c>
      <c r="H59" s="348" t="s">
        <v>59</v>
      </c>
      <c r="I59" s="348" t="s">
        <v>59</v>
      </c>
      <c r="J59" s="348" t="s">
        <v>59</v>
      </c>
      <c r="K59" s="348" t="s">
        <v>59</v>
      </c>
      <c r="L59" s="348" t="s">
        <v>59</v>
      </c>
      <c r="M59" s="348" t="s">
        <v>59</v>
      </c>
      <c r="N59" s="348" t="s">
        <v>59</v>
      </c>
    </row>
    <row r="60" spans="1:14" ht="30" customHeight="1" x14ac:dyDescent="0.2">
      <c r="B60" s="347" t="s">
        <v>322</v>
      </c>
      <c r="C60" s="507" t="s">
        <v>321</v>
      </c>
      <c r="D60" s="507"/>
      <c r="E60" s="507"/>
      <c r="F60" s="507"/>
      <c r="G60" s="348" t="s">
        <v>59</v>
      </c>
      <c r="H60" s="348" t="s">
        <v>59</v>
      </c>
      <c r="I60" s="348" t="s">
        <v>59</v>
      </c>
      <c r="J60" s="348" t="s">
        <v>59</v>
      </c>
      <c r="K60" s="348" t="s">
        <v>59</v>
      </c>
      <c r="L60" s="348" t="s">
        <v>59</v>
      </c>
      <c r="M60" s="348" t="s">
        <v>59</v>
      </c>
      <c r="N60" s="348" t="s">
        <v>59</v>
      </c>
    </row>
    <row r="61" spans="1:14" ht="21" customHeight="1" x14ac:dyDescent="0.2">
      <c r="B61" s="347">
        <v>3</v>
      </c>
      <c r="C61" s="507" t="s">
        <v>323</v>
      </c>
      <c r="D61" s="507"/>
      <c r="E61" s="507"/>
      <c r="F61" s="507"/>
      <c r="G61" s="348">
        <f>(B17+E17+G17)*0.051</f>
        <v>0</v>
      </c>
      <c r="H61" s="348">
        <f>G61*12</f>
        <v>0</v>
      </c>
      <c r="I61" s="348">
        <f>(G19)*0.051</f>
        <v>0</v>
      </c>
      <c r="J61" s="348">
        <f>I61*12</f>
        <v>0</v>
      </c>
      <c r="K61" s="348">
        <f>(H18)*0.051</f>
        <v>0</v>
      </c>
      <c r="L61" s="348">
        <f>K61</f>
        <v>0</v>
      </c>
      <c r="M61" s="348">
        <f>(J18)*0.051</f>
        <v>0</v>
      </c>
      <c r="N61" s="348">
        <f>M61</f>
        <v>0</v>
      </c>
    </row>
    <row r="62" spans="1:14" ht="16.5" customHeight="1" x14ac:dyDescent="0.2">
      <c r="B62" s="514" t="s">
        <v>9</v>
      </c>
      <c r="C62" s="515"/>
      <c r="D62" s="515"/>
      <c r="E62" s="515"/>
      <c r="F62" s="516"/>
      <c r="G62" s="349" t="s">
        <v>10</v>
      </c>
      <c r="H62" s="350">
        <f>H51+H55+H61</f>
        <v>0</v>
      </c>
      <c r="I62" s="349" t="s">
        <v>10</v>
      </c>
      <c r="J62" s="350">
        <f>J51+J55+J61</f>
        <v>0</v>
      </c>
      <c r="K62" s="349" t="s">
        <v>10</v>
      </c>
      <c r="L62" s="350">
        <f>L51+L55+L61</f>
        <v>0</v>
      </c>
      <c r="M62" s="349" t="s">
        <v>10</v>
      </c>
      <c r="N62" s="350">
        <f>N51+N55+N61</f>
        <v>0</v>
      </c>
    </row>
    <row r="63" spans="1:14" x14ac:dyDescent="0.2">
      <c r="B63" s="331"/>
      <c r="C63" s="331"/>
      <c r="J63" s="351"/>
    </row>
    <row r="64" spans="1:14" x14ac:dyDescent="0.2">
      <c r="A64" s="517" t="s">
        <v>116</v>
      </c>
      <c r="B64" s="517"/>
      <c r="C64" s="517"/>
      <c r="D64" s="517"/>
      <c r="E64" s="517"/>
      <c r="F64" s="517"/>
      <c r="G64" s="517"/>
      <c r="H64" s="517"/>
    </row>
    <row r="65" spans="2:8" ht="9.6" customHeight="1" x14ac:dyDescent="0.2">
      <c r="B65" s="332"/>
      <c r="C65" s="332"/>
    </row>
    <row r="66" spans="2:8" x14ac:dyDescent="0.2">
      <c r="B66" s="530" t="s">
        <v>0</v>
      </c>
      <c r="C66" s="530"/>
      <c r="D66" s="530"/>
      <c r="E66" s="334">
        <v>323</v>
      </c>
      <c r="F66" s="334"/>
      <c r="G66" s="334"/>
      <c r="H66" s="352"/>
    </row>
    <row r="67" spans="2:8" x14ac:dyDescent="0.2">
      <c r="B67" s="353" t="s">
        <v>21</v>
      </c>
      <c r="C67" s="353"/>
      <c r="D67" s="353"/>
      <c r="E67" s="343"/>
      <c r="F67" s="334"/>
      <c r="G67" s="354"/>
      <c r="H67" s="354"/>
    </row>
    <row r="68" spans="2:8" x14ac:dyDescent="0.2">
      <c r="B68" s="332"/>
      <c r="C68" s="332"/>
      <c r="H68" s="191" t="s">
        <v>183</v>
      </c>
    </row>
    <row r="69" spans="2:8" ht="15.75" customHeight="1" x14ac:dyDescent="0.2">
      <c r="B69" s="523" t="s">
        <v>55</v>
      </c>
      <c r="C69" s="428" t="s">
        <v>22</v>
      </c>
      <c r="D69" s="428"/>
      <c r="E69" s="428"/>
      <c r="F69" s="428" t="s">
        <v>23</v>
      </c>
      <c r="G69" s="428" t="s">
        <v>24</v>
      </c>
      <c r="H69" s="428" t="s">
        <v>324</v>
      </c>
    </row>
    <row r="70" spans="2:8" ht="15.75" customHeight="1" x14ac:dyDescent="0.2">
      <c r="B70" s="524"/>
      <c r="C70" s="428"/>
      <c r="D70" s="428"/>
      <c r="E70" s="428"/>
      <c r="F70" s="428"/>
      <c r="G70" s="428"/>
      <c r="H70" s="428"/>
    </row>
    <row r="71" spans="2:8" x14ac:dyDescent="0.2">
      <c r="B71" s="324">
        <v>1</v>
      </c>
      <c r="C71" s="428">
        <v>2</v>
      </c>
      <c r="D71" s="428"/>
      <c r="E71" s="428"/>
      <c r="F71" s="324">
        <v>3</v>
      </c>
      <c r="G71" s="324">
        <v>4</v>
      </c>
      <c r="H71" s="324">
        <v>5</v>
      </c>
    </row>
    <row r="72" spans="2:8" ht="32.25" customHeight="1" x14ac:dyDescent="0.2">
      <c r="B72" s="324">
        <v>1</v>
      </c>
      <c r="C72" s="507" t="s">
        <v>325</v>
      </c>
      <c r="D72" s="507"/>
      <c r="E72" s="507"/>
      <c r="F72" s="324"/>
      <c r="G72" s="324"/>
      <c r="H72" s="348">
        <v>14843000</v>
      </c>
    </row>
    <row r="73" spans="2:8" ht="32.25" customHeight="1" x14ac:dyDescent="0.2">
      <c r="B73" s="324">
        <v>2</v>
      </c>
      <c r="C73" s="507" t="s">
        <v>326</v>
      </c>
      <c r="D73" s="507"/>
      <c r="E73" s="507"/>
      <c r="F73" s="324"/>
      <c r="G73" s="324"/>
      <c r="H73" s="348">
        <v>5400</v>
      </c>
    </row>
    <row r="74" spans="2:8" ht="32.25" customHeight="1" x14ac:dyDescent="0.2">
      <c r="B74" s="324">
        <v>3</v>
      </c>
      <c r="C74" s="507" t="s">
        <v>327</v>
      </c>
      <c r="D74" s="507"/>
      <c r="E74" s="507"/>
      <c r="F74" s="324"/>
      <c r="G74" s="324"/>
      <c r="H74" s="348"/>
    </row>
    <row r="75" spans="2:8" ht="32.25" customHeight="1" x14ac:dyDescent="0.2">
      <c r="B75" s="324">
        <v>4</v>
      </c>
      <c r="C75" s="507" t="s">
        <v>328</v>
      </c>
      <c r="D75" s="507"/>
      <c r="E75" s="507"/>
      <c r="F75" s="324"/>
      <c r="G75" s="324"/>
      <c r="H75" s="348">
        <v>5795000</v>
      </c>
    </row>
    <row r="76" spans="2:8" ht="32.25" customHeight="1" x14ac:dyDescent="0.2">
      <c r="B76" s="324">
        <v>5</v>
      </c>
      <c r="C76" s="507" t="s">
        <v>329</v>
      </c>
      <c r="D76" s="507"/>
      <c r="E76" s="507"/>
      <c r="F76" s="324"/>
      <c r="G76" s="324"/>
      <c r="H76" s="348">
        <v>55771.48</v>
      </c>
    </row>
    <row r="77" spans="2:8" ht="32.25" customHeight="1" x14ac:dyDescent="0.2">
      <c r="B77" s="324">
        <v>6</v>
      </c>
      <c r="C77" s="507" t="s">
        <v>330</v>
      </c>
      <c r="D77" s="507"/>
      <c r="E77" s="507"/>
      <c r="F77" s="324"/>
      <c r="G77" s="324"/>
      <c r="H77" s="348">
        <v>146972.38</v>
      </c>
    </row>
    <row r="78" spans="2:8" x14ac:dyDescent="0.2">
      <c r="B78" s="507" t="s">
        <v>9</v>
      </c>
      <c r="C78" s="507"/>
      <c r="D78" s="507"/>
      <c r="E78" s="507"/>
      <c r="F78" s="324" t="s">
        <v>41</v>
      </c>
      <c r="G78" s="324" t="s">
        <v>10</v>
      </c>
      <c r="H78" s="355">
        <f>SUM(H72:H77)</f>
        <v>20846143.859999999</v>
      </c>
    </row>
    <row r="79" spans="2:8" ht="15.75" customHeight="1" x14ac:dyDescent="0.2">
      <c r="B79" s="525" t="s">
        <v>331</v>
      </c>
      <c r="C79" s="537"/>
      <c r="D79" s="537"/>
      <c r="E79" s="537"/>
      <c r="F79" s="537"/>
      <c r="G79" s="537"/>
      <c r="H79" s="526"/>
    </row>
    <row r="81" spans="1:8" x14ac:dyDescent="0.2">
      <c r="A81" s="517" t="s">
        <v>115</v>
      </c>
      <c r="B81" s="517"/>
      <c r="C81" s="517"/>
      <c r="D81" s="517"/>
      <c r="E81" s="517"/>
      <c r="F81" s="517"/>
      <c r="G81" s="517"/>
      <c r="H81" s="517"/>
    </row>
    <row r="82" spans="1:8" ht="9.9499999999999993" customHeight="1" x14ac:dyDescent="0.2">
      <c r="B82" s="332"/>
      <c r="C82" s="332"/>
    </row>
    <row r="83" spans="1:8" x14ac:dyDescent="0.2">
      <c r="B83" s="530" t="s">
        <v>0</v>
      </c>
      <c r="C83" s="530"/>
      <c r="D83" s="530"/>
      <c r="E83" s="333">
        <v>851</v>
      </c>
      <c r="F83" s="334"/>
      <c r="G83" s="334"/>
      <c r="H83" s="334"/>
    </row>
    <row r="84" spans="1:8" x14ac:dyDescent="0.2">
      <c r="B84" s="343"/>
      <c r="C84" s="343"/>
      <c r="D84" s="343"/>
      <c r="E84" s="343"/>
      <c r="F84" s="191" t="s">
        <v>117</v>
      </c>
      <c r="G84" s="354"/>
      <c r="H84" s="354"/>
    </row>
    <row r="85" spans="1:8" ht="15.75" customHeight="1" x14ac:dyDescent="0.2">
      <c r="B85" s="523" t="s">
        <v>55</v>
      </c>
      <c r="C85" s="523" t="s">
        <v>5</v>
      </c>
      <c r="D85" s="428" t="s">
        <v>25</v>
      </c>
      <c r="E85" s="428" t="s">
        <v>26</v>
      </c>
      <c r="F85" s="428" t="s">
        <v>172</v>
      </c>
    </row>
    <row r="86" spans="1:8" ht="31.5" customHeight="1" x14ac:dyDescent="0.2">
      <c r="B86" s="524"/>
      <c r="C86" s="524"/>
      <c r="D86" s="428"/>
      <c r="E86" s="428"/>
      <c r="F86" s="428"/>
    </row>
    <row r="87" spans="1:8" x14ac:dyDescent="0.2">
      <c r="B87" s="324">
        <v>1</v>
      </c>
      <c r="C87" s="324">
        <v>2</v>
      </c>
      <c r="D87" s="324">
        <v>3</v>
      </c>
      <c r="E87" s="324">
        <v>4</v>
      </c>
      <c r="F87" s="324">
        <v>5</v>
      </c>
    </row>
    <row r="88" spans="1:8" x14ac:dyDescent="0.2">
      <c r="B88" s="324">
        <v>1</v>
      </c>
      <c r="C88" s="324"/>
      <c r="D88" s="356"/>
      <c r="E88" s="357"/>
      <c r="F88" s="358">
        <f>ROUND(D88*E88/100,2)</f>
        <v>0</v>
      </c>
    </row>
    <row r="89" spans="1:8" x14ac:dyDescent="0.2">
      <c r="B89" s="525" t="s">
        <v>9</v>
      </c>
      <c r="C89" s="526"/>
      <c r="D89" s="324" t="s">
        <v>41</v>
      </c>
      <c r="E89" s="324" t="s">
        <v>41</v>
      </c>
      <c r="F89" s="348">
        <f>F88</f>
        <v>0</v>
      </c>
    </row>
    <row r="90" spans="1:8" ht="34.5" customHeight="1" x14ac:dyDescent="0.2">
      <c r="B90" s="428" t="s">
        <v>332</v>
      </c>
      <c r="C90" s="428"/>
      <c r="D90" s="428"/>
      <c r="E90" s="428"/>
      <c r="F90" s="428"/>
    </row>
    <row r="91" spans="1:8" x14ac:dyDescent="0.2">
      <c r="B91" s="331"/>
      <c r="C91" s="331"/>
    </row>
    <row r="92" spans="1:8" x14ac:dyDescent="0.2">
      <c r="A92" s="517" t="s">
        <v>43</v>
      </c>
      <c r="B92" s="517"/>
      <c r="C92" s="517"/>
      <c r="D92" s="517"/>
      <c r="E92" s="517"/>
      <c r="F92" s="517"/>
      <c r="G92" s="517"/>
      <c r="H92" s="517"/>
    </row>
    <row r="93" spans="1:8" ht="12.6" customHeight="1" x14ac:dyDescent="0.2">
      <c r="A93" s="346"/>
      <c r="B93" s="331"/>
      <c r="C93" s="331"/>
      <c r="D93" s="331"/>
      <c r="E93" s="331"/>
      <c r="F93" s="331"/>
      <c r="G93" s="331"/>
      <c r="H93" s="331"/>
    </row>
    <row r="94" spans="1:8" x14ac:dyDescent="0.2">
      <c r="B94" s="530" t="s">
        <v>0</v>
      </c>
      <c r="C94" s="530"/>
      <c r="D94" s="530"/>
      <c r="E94" s="334"/>
      <c r="F94" s="334"/>
      <c r="G94" s="334"/>
      <c r="H94" s="334"/>
    </row>
    <row r="95" spans="1:8" x14ac:dyDescent="0.2">
      <c r="B95" s="343" t="s">
        <v>1</v>
      </c>
      <c r="C95" s="343"/>
      <c r="D95" s="343"/>
      <c r="E95" s="343"/>
      <c r="F95" s="354"/>
      <c r="G95" s="354"/>
      <c r="H95" s="354"/>
    </row>
    <row r="96" spans="1:8" ht="9" customHeight="1" x14ac:dyDescent="0.2">
      <c r="B96" s="332"/>
      <c r="C96" s="332"/>
      <c r="E96" s="343"/>
    </row>
    <row r="97" spans="1:8" ht="15.75" customHeight="1" x14ac:dyDescent="0.2">
      <c r="B97" s="523" t="s">
        <v>55</v>
      </c>
      <c r="C97" s="523" t="s">
        <v>22</v>
      </c>
      <c r="D97" s="428" t="s">
        <v>23</v>
      </c>
      <c r="E97" s="428" t="s">
        <v>24</v>
      </c>
      <c r="F97" s="428" t="s">
        <v>333</v>
      </c>
      <c r="G97" s="529"/>
    </row>
    <row r="98" spans="1:8" x14ac:dyDescent="0.2">
      <c r="B98" s="524"/>
      <c r="C98" s="524"/>
      <c r="D98" s="428"/>
      <c r="E98" s="428"/>
      <c r="F98" s="428"/>
      <c r="G98" s="529"/>
    </row>
    <row r="99" spans="1:8" x14ac:dyDescent="0.2">
      <c r="B99" s="324">
        <v>1</v>
      </c>
      <c r="C99" s="324">
        <v>2</v>
      </c>
      <c r="D99" s="324">
        <v>3</v>
      </c>
      <c r="E99" s="324">
        <v>4</v>
      </c>
      <c r="F99" s="324">
        <v>5</v>
      </c>
      <c r="G99" s="359"/>
    </row>
    <row r="100" spans="1:8" x14ac:dyDescent="0.2">
      <c r="B100" s="324"/>
      <c r="C100" s="324"/>
      <c r="D100" s="324"/>
      <c r="E100" s="324"/>
      <c r="F100" s="324"/>
      <c r="G100" s="359"/>
    </row>
    <row r="101" spans="1:8" x14ac:dyDescent="0.2">
      <c r="B101" s="514" t="s">
        <v>9</v>
      </c>
      <c r="C101" s="516"/>
      <c r="D101" s="324" t="s">
        <v>41</v>
      </c>
      <c r="E101" s="324" t="s">
        <v>10</v>
      </c>
      <c r="F101" s="324"/>
    </row>
    <row r="102" spans="1:8" ht="18" customHeight="1" x14ac:dyDescent="0.2">
      <c r="B102" s="507" t="s">
        <v>334</v>
      </c>
      <c r="C102" s="507"/>
      <c r="D102" s="507"/>
      <c r="E102" s="507"/>
      <c r="F102" s="507"/>
    </row>
    <row r="103" spans="1:8" x14ac:dyDescent="0.2">
      <c r="B103" s="332"/>
      <c r="C103" s="332"/>
    </row>
    <row r="104" spans="1:8" x14ac:dyDescent="0.2">
      <c r="A104" s="517" t="s">
        <v>118</v>
      </c>
      <c r="B104" s="517"/>
      <c r="C104" s="517"/>
      <c r="D104" s="517"/>
      <c r="E104" s="517"/>
      <c r="F104" s="517"/>
      <c r="G104" s="517"/>
      <c r="H104" s="517"/>
    </row>
    <row r="105" spans="1:8" ht="11.1" customHeight="1" x14ac:dyDescent="0.2">
      <c r="B105" s="332"/>
      <c r="C105" s="332"/>
    </row>
    <row r="106" spans="1:8" x14ac:dyDescent="0.2">
      <c r="B106" s="530" t="s">
        <v>0</v>
      </c>
      <c r="C106" s="530"/>
      <c r="D106" s="530"/>
      <c r="E106" s="334"/>
      <c r="F106" s="334"/>
      <c r="G106" s="334"/>
      <c r="H106" s="334"/>
    </row>
    <row r="107" spans="1:8" x14ac:dyDescent="0.2">
      <c r="B107" s="343" t="s">
        <v>1</v>
      </c>
      <c r="C107" s="343"/>
      <c r="D107" s="343"/>
      <c r="E107" s="343"/>
      <c r="F107" s="354"/>
      <c r="G107" s="354"/>
      <c r="H107" s="354"/>
    </row>
    <row r="108" spans="1:8" ht="9.6" customHeight="1" x14ac:dyDescent="0.2">
      <c r="B108" s="332"/>
      <c r="C108" s="332"/>
    </row>
    <row r="109" spans="1:8" ht="15.75" customHeight="1" x14ac:dyDescent="0.2">
      <c r="B109" s="523" t="s">
        <v>55</v>
      </c>
      <c r="C109" s="523" t="s">
        <v>22</v>
      </c>
      <c r="D109" s="428" t="s">
        <v>23</v>
      </c>
      <c r="E109" s="428" t="s">
        <v>24</v>
      </c>
      <c r="F109" s="528" t="s">
        <v>333</v>
      </c>
      <c r="G109" s="529"/>
    </row>
    <row r="110" spans="1:8" x14ac:dyDescent="0.2">
      <c r="B110" s="524"/>
      <c r="C110" s="524"/>
      <c r="D110" s="428"/>
      <c r="E110" s="428"/>
      <c r="F110" s="528"/>
      <c r="G110" s="529"/>
    </row>
    <row r="111" spans="1:8" x14ac:dyDescent="0.2">
      <c r="B111" s="324">
        <v>1</v>
      </c>
      <c r="C111" s="324">
        <v>2</v>
      </c>
      <c r="D111" s="324">
        <v>3</v>
      </c>
      <c r="E111" s="324">
        <v>4</v>
      </c>
      <c r="F111" s="324">
        <v>5</v>
      </c>
      <c r="G111" s="359"/>
    </row>
    <row r="112" spans="1:8" x14ac:dyDescent="0.2">
      <c r="B112" s="324"/>
      <c r="C112" s="324"/>
      <c r="D112" s="324"/>
      <c r="E112" s="324"/>
      <c r="F112" s="324"/>
      <c r="G112" s="359"/>
    </row>
    <row r="113" spans="1:8" x14ac:dyDescent="0.2">
      <c r="B113" s="514" t="s">
        <v>9</v>
      </c>
      <c r="C113" s="516"/>
      <c r="D113" s="324" t="s">
        <v>41</v>
      </c>
      <c r="E113" s="324" t="s">
        <v>10</v>
      </c>
      <c r="F113" s="324"/>
    </row>
    <row r="114" spans="1:8" ht="19.5" customHeight="1" x14ac:dyDescent="0.2">
      <c r="B114" s="507" t="s">
        <v>334</v>
      </c>
      <c r="C114" s="507"/>
      <c r="D114" s="507"/>
      <c r="E114" s="507"/>
      <c r="F114" s="507"/>
    </row>
    <row r="115" spans="1:8" ht="19.5" customHeight="1" x14ac:dyDescent="0.2">
      <c r="B115" s="360"/>
      <c r="C115" s="360"/>
      <c r="D115" s="360"/>
      <c r="E115" s="360"/>
      <c r="F115" s="360"/>
    </row>
    <row r="116" spans="1:8" x14ac:dyDescent="0.2">
      <c r="A116" s="517" t="s">
        <v>119</v>
      </c>
      <c r="B116" s="517"/>
      <c r="C116" s="517"/>
      <c r="D116" s="517"/>
      <c r="E116" s="517"/>
      <c r="F116" s="517"/>
      <c r="G116" s="517"/>
      <c r="H116" s="517"/>
    </row>
    <row r="117" spans="1:8" ht="9" customHeight="1" x14ac:dyDescent="0.2">
      <c r="B117" s="332"/>
      <c r="C117" s="332"/>
    </row>
    <row r="118" spans="1:8" x14ac:dyDescent="0.2">
      <c r="B118" s="530" t="s">
        <v>0</v>
      </c>
      <c r="C118" s="530"/>
      <c r="D118" s="530"/>
      <c r="E118" s="333">
        <v>244</v>
      </c>
      <c r="F118" s="334"/>
      <c r="G118" s="334"/>
      <c r="H118" s="334"/>
    </row>
    <row r="119" spans="1:8" ht="14.1" customHeight="1" x14ac:dyDescent="0.2">
      <c r="B119" s="332"/>
      <c r="C119" s="332"/>
      <c r="E119" s="343"/>
    </row>
    <row r="120" spans="1:8" x14ac:dyDescent="0.2">
      <c r="A120" s="517" t="s">
        <v>58</v>
      </c>
      <c r="B120" s="517"/>
      <c r="C120" s="517"/>
      <c r="D120" s="517"/>
      <c r="E120" s="517"/>
      <c r="F120" s="517"/>
      <c r="G120" s="517"/>
      <c r="H120" s="517"/>
    </row>
    <row r="121" spans="1:8" x14ac:dyDescent="0.2">
      <c r="B121" s="530"/>
      <c r="C121" s="530"/>
      <c r="D121" s="530"/>
      <c r="H121" s="191" t="s">
        <v>67</v>
      </c>
    </row>
    <row r="122" spans="1:8" ht="44.1" customHeight="1" x14ac:dyDescent="0.2">
      <c r="B122" s="324" t="s">
        <v>55</v>
      </c>
      <c r="C122" s="324" t="s">
        <v>5</v>
      </c>
      <c r="D122" s="324" t="s">
        <v>65</v>
      </c>
      <c r="E122" s="324" t="s">
        <v>27</v>
      </c>
      <c r="F122" s="324" t="s">
        <v>66</v>
      </c>
      <c r="G122" s="324" t="s">
        <v>335</v>
      </c>
      <c r="H122" s="324" t="s">
        <v>42</v>
      </c>
    </row>
    <row r="123" spans="1:8" x14ac:dyDescent="0.2">
      <c r="B123" s="324">
        <v>1</v>
      </c>
      <c r="C123" s="324">
        <v>2</v>
      </c>
      <c r="D123" s="324">
        <v>3</v>
      </c>
      <c r="E123" s="324">
        <v>4</v>
      </c>
      <c r="F123" s="324">
        <v>5</v>
      </c>
      <c r="G123" s="324">
        <v>6</v>
      </c>
      <c r="H123" s="324">
        <v>7</v>
      </c>
    </row>
    <row r="124" spans="1:8" ht="18.95" customHeight="1" x14ac:dyDescent="0.2">
      <c r="B124" s="324">
        <v>1</v>
      </c>
      <c r="C124" s="324"/>
      <c r="D124" s="324"/>
      <c r="E124" s="217"/>
      <c r="F124" s="217"/>
      <c r="G124" s="356">
        <f>ROUND(D124*E124*F124,2)</f>
        <v>0</v>
      </c>
      <c r="H124" s="356"/>
    </row>
    <row r="125" spans="1:8" x14ac:dyDescent="0.2">
      <c r="B125" s="428" t="s">
        <v>9</v>
      </c>
      <c r="C125" s="428"/>
      <c r="D125" s="324" t="s">
        <v>41</v>
      </c>
      <c r="E125" s="324" t="s">
        <v>10</v>
      </c>
      <c r="F125" s="324" t="s">
        <v>10</v>
      </c>
      <c r="G125" s="348"/>
      <c r="H125" s="361"/>
    </row>
    <row r="126" spans="1:8" ht="22.5" customHeight="1" x14ac:dyDescent="0.2">
      <c r="B126" s="428" t="s">
        <v>336</v>
      </c>
      <c r="C126" s="428"/>
      <c r="D126" s="428"/>
      <c r="E126" s="428"/>
      <c r="F126" s="428"/>
      <c r="G126" s="428"/>
      <c r="H126" s="428"/>
    </row>
    <row r="127" spans="1:8" x14ac:dyDescent="0.2">
      <c r="B127" s="332"/>
      <c r="C127" s="332"/>
    </row>
    <row r="128" spans="1:8" x14ac:dyDescent="0.2">
      <c r="A128" s="517" t="s">
        <v>120</v>
      </c>
      <c r="B128" s="517"/>
      <c r="C128" s="517"/>
      <c r="D128" s="517"/>
      <c r="E128" s="517"/>
      <c r="F128" s="517"/>
      <c r="G128" s="517"/>
      <c r="H128" s="517"/>
    </row>
    <row r="129" spans="1:8" x14ac:dyDescent="0.2">
      <c r="B129" s="332"/>
      <c r="C129" s="332"/>
    </row>
    <row r="130" spans="1:8" ht="30.95" customHeight="1" x14ac:dyDescent="0.2">
      <c r="B130" s="329" t="s">
        <v>55</v>
      </c>
      <c r="C130" s="525" t="s">
        <v>5</v>
      </c>
      <c r="D130" s="526"/>
      <c r="E130" s="324" t="s">
        <v>28</v>
      </c>
      <c r="F130" s="324" t="s">
        <v>29</v>
      </c>
      <c r="G130" s="324" t="s">
        <v>335</v>
      </c>
      <c r="H130" s="324" t="s">
        <v>42</v>
      </c>
    </row>
    <row r="131" spans="1:8" x14ac:dyDescent="0.2">
      <c r="B131" s="324">
        <v>1</v>
      </c>
      <c r="C131" s="428">
        <v>2</v>
      </c>
      <c r="D131" s="428"/>
      <c r="E131" s="324">
        <v>3</v>
      </c>
      <c r="F131" s="324">
        <v>4</v>
      </c>
      <c r="G131" s="324">
        <v>5</v>
      </c>
      <c r="H131" s="324">
        <v>6</v>
      </c>
    </row>
    <row r="132" spans="1:8" x14ac:dyDescent="0.2">
      <c r="B132" s="324"/>
      <c r="C132" s="428"/>
      <c r="D132" s="428"/>
      <c r="E132" s="324"/>
      <c r="F132" s="324"/>
      <c r="G132" s="324"/>
      <c r="H132" s="324"/>
    </row>
    <row r="133" spans="1:8" ht="15" customHeight="1" x14ac:dyDescent="0.2">
      <c r="B133" s="514" t="s">
        <v>9</v>
      </c>
      <c r="C133" s="515"/>
      <c r="D133" s="516"/>
      <c r="E133" s="324" t="s">
        <v>41</v>
      </c>
      <c r="F133" s="324" t="s">
        <v>41</v>
      </c>
      <c r="G133" s="324"/>
      <c r="H133" s="93"/>
    </row>
    <row r="134" spans="1:8" ht="20.25" customHeight="1" x14ac:dyDescent="0.2">
      <c r="B134" s="428" t="s">
        <v>337</v>
      </c>
      <c r="C134" s="428"/>
      <c r="D134" s="428"/>
      <c r="E134" s="428"/>
      <c r="F134" s="428"/>
      <c r="G134" s="428"/>
      <c r="H134" s="428"/>
    </row>
    <row r="135" spans="1:8" x14ac:dyDescent="0.2">
      <c r="B135" s="332"/>
      <c r="C135" s="332"/>
    </row>
    <row r="136" spans="1:8" x14ac:dyDescent="0.2">
      <c r="A136" s="517" t="s">
        <v>121</v>
      </c>
      <c r="B136" s="517"/>
      <c r="C136" s="517"/>
      <c r="D136" s="517"/>
      <c r="E136" s="517"/>
      <c r="F136" s="517"/>
      <c r="G136" s="517"/>
      <c r="H136" s="517"/>
    </row>
    <row r="137" spans="1:8" ht="13.5" customHeight="1" x14ac:dyDescent="0.2">
      <c r="A137" s="346"/>
      <c r="B137" s="331"/>
      <c r="C137" s="331"/>
      <c r="D137" s="331"/>
      <c r="E137" s="331"/>
      <c r="F137" s="331"/>
      <c r="H137" s="191" t="s">
        <v>68</v>
      </c>
    </row>
    <row r="138" spans="1:8" ht="15.75" customHeight="1" x14ac:dyDescent="0.2">
      <c r="B138" s="428" t="s">
        <v>55</v>
      </c>
      <c r="C138" s="428" t="s">
        <v>22</v>
      </c>
      <c r="D138" s="428" t="s">
        <v>30</v>
      </c>
      <c r="E138" s="428" t="s">
        <v>51</v>
      </c>
      <c r="F138" s="428" t="s">
        <v>31</v>
      </c>
      <c r="G138" s="428" t="s">
        <v>335</v>
      </c>
      <c r="H138" s="428" t="s">
        <v>42</v>
      </c>
    </row>
    <row r="139" spans="1:8" ht="15.75" customHeight="1" x14ac:dyDescent="0.2">
      <c r="B139" s="428"/>
      <c r="C139" s="428"/>
      <c r="D139" s="428"/>
      <c r="E139" s="428"/>
      <c r="F139" s="428"/>
      <c r="G139" s="428"/>
      <c r="H139" s="428"/>
    </row>
    <row r="140" spans="1:8" x14ac:dyDescent="0.2">
      <c r="B140" s="324">
        <v>1</v>
      </c>
      <c r="C140" s="324">
        <v>2</v>
      </c>
      <c r="D140" s="324">
        <v>3</v>
      </c>
      <c r="E140" s="324">
        <v>4</v>
      </c>
      <c r="F140" s="324">
        <v>5</v>
      </c>
      <c r="G140" s="324">
        <v>6</v>
      </c>
      <c r="H140" s="324">
        <v>7</v>
      </c>
    </row>
    <row r="141" spans="1:8" x14ac:dyDescent="0.2">
      <c r="B141" s="324">
        <v>1</v>
      </c>
      <c r="C141" s="324"/>
      <c r="D141" s="324"/>
      <c r="E141" s="348"/>
      <c r="F141" s="348"/>
      <c r="G141" s="348">
        <f>ROUND(D141*E141*F141,2)</f>
        <v>0</v>
      </c>
      <c r="H141" s="358"/>
    </row>
    <row r="142" spans="1:8" x14ac:dyDescent="0.2">
      <c r="B142" s="525" t="s">
        <v>9</v>
      </c>
      <c r="C142" s="526"/>
      <c r="D142" s="324" t="s">
        <v>82</v>
      </c>
      <c r="E142" s="324" t="s">
        <v>82</v>
      </c>
      <c r="F142" s="324" t="s">
        <v>82</v>
      </c>
      <c r="G142" s="362">
        <f>SUM(G141:G141)</f>
        <v>0</v>
      </c>
      <c r="H142" s="348"/>
    </row>
    <row r="143" spans="1:8" x14ac:dyDescent="0.2">
      <c r="B143" s="428" t="s">
        <v>336</v>
      </c>
      <c r="C143" s="428"/>
      <c r="D143" s="428"/>
      <c r="E143" s="428"/>
      <c r="F143" s="428"/>
      <c r="G143" s="428"/>
      <c r="H143" s="428"/>
    </row>
    <row r="144" spans="1:8" x14ac:dyDescent="0.2">
      <c r="B144" s="332"/>
      <c r="C144" s="332"/>
    </row>
    <row r="145" spans="1:8" x14ac:dyDescent="0.2">
      <c r="A145" s="517" t="s">
        <v>122</v>
      </c>
      <c r="B145" s="517"/>
      <c r="C145" s="517"/>
      <c r="D145" s="517"/>
      <c r="E145" s="517"/>
      <c r="F145" s="517"/>
      <c r="G145" s="517"/>
      <c r="H145" s="517"/>
    </row>
    <row r="146" spans="1:8" x14ac:dyDescent="0.2">
      <c r="B146" s="332"/>
      <c r="C146" s="332"/>
    </row>
    <row r="147" spans="1:8" x14ac:dyDescent="0.2">
      <c r="B147" s="428" t="s">
        <v>55</v>
      </c>
      <c r="C147" s="428" t="s">
        <v>22</v>
      </c>
      <c r="D147" s="428" t="s">
        <v>32</v>
      </c>
      <c r="E147" s="428" t="s">
        <v>33</v>
      </c>
      <c r="F147" s="428" t="s">
        <v>34</v>
      </c>
      <c r="G147" s="527" t="s">
        <v>42</v>
      </c>
    </row>
    <row r="148" spans="1:8" ht="15" customHeight="1" x14ac:dyDescent="0.2">
      <c r="B148" s="428"/>
      <c r="C148" s="428"/>
      <c r="D148" s="428"/>
      <c r="E148" s="428"/>
      <c r="F148" s="428"/>
      <c r="G148" s="527"/>
    </row>
    <row r="149" spans="1:8" x14ac:dyDescent="0.2">
      <c r="B149" s="324">
        <v>1</v>
      </c>
      <c r="C149" s="324">
        <v>2</v>
      </c>
      <c r="D149" s="324">
        <v>3</v>
      </c>
      <c r="E149" s="324">
        <v>4</v>
      </c>
      <c r="F149" s="324">
        <v>5</v>
      </c>
      <c r="G149" s="324">
        <v>6</v>
      </c>
    </row>
    <row r="150" spans="1:8" x14ac:dyDescent="0.2">
      <c r="B150" s="324"/>
      <c r="C150" s="324"/>
      <c r="D150" s="324"/>
      <c r="E150" s="324"/>
      <c r="F150" s="324"/>
      <c r="G150" s="93"/>
    </row>
    <row r="151" spans="1:8" x14ac:dyDescent="0.2">
      <c r="B151" s="521" t="s">
        <v>9</v>
      </c>
      <c r="C151" s="522"/>
      <c r="D151" s="324" t="s">
        <v>41</v>
      </c>
      <c r="E151" s="324" t="s">
        <v>10</v>
      </c>
      <c r="F151" s="324"/>
      <c r="G151" s="324" t="s">
        <v>10</v>
      </c>
    </row>
    <row r="152" spans="1:8" x14ac:dyDescent="0.2">
      <c r="B152" s="345"/>
      <c r="C152" s="345"/>
      <c r="D152" s="345"/>
      <c r="E152" s="363"/>
      <c r="F152" s="363"/>
      <c r="G152" s="363"/>
    </row>
    <row r="153" spans="1:8" ht="15.75" customHeight="1" x14ac:dyDescent="0.2">
      <c r="A153" s="517" t="s">
        <v>123</v>
      </c>
      <c r="B153" s="517"/>
      <c r="C153" s="517"/>
      <c r="D153" s="517"/>
      <c r="E153" s="517"/>
      <c r="F153" s="517"/>
      <c r="G153" s="517"/>
      <c r="H153" s="517"/>
    </row>
    <row r="154" spans="1:8" ht="14.45" customHeight="1" x14ac:dyDescent="0.2">
      <c r="A154" s="331"/>
      <c r="B154" s="331"/>
      <c r="C154" s="331"/>
      <c r="D154" s="331"/>
      <c r="E154" s="331"/>
      <c r="H154" s="191" t="s">
        <v>69</v>
      </c>
    </row>
    <row r="155" spans="1:8" ht="15" customHeight="1" x14ac:dyDescent="0.2">
      <c r="B155" s="428" t="s">
        <v>55</v>
      </c>
      <c r="C155" s="428" t="s">
        <v>5</v>
      </c>
      <c r="D155" s="428"/>
      <c r="E155" s="523" t="s">
        <v>35</v>
      </c>
      <c r="F155" s="523" t="s">
        <v>49</v>
      </c>
      <c r="G155" s="523" t="s">
        <v>36</v>
      </c>
      <c r="H155" s="523" t="s">
        <v>50</v>
      </c>
    </row>
    <row r="156" spans="1:8" ht="19.5" customHeight="1" x14ac:dyDescent="0.2">
      <c r="B156" s="428"/>
      <c r="C156" s="428"/>
      <c r="D156" s="428"/>
      <c r="E156" s="524"/>
      <c r="F156" s="524"/>
      <c r="G156" s="524"/>
      <c r="H156" s="524"/>
    </row>
    <row r="157" spans="1:8" ht="19.5" customHeight="1" x14ac:dyDescent="0.2">
      <c r="B157" s="347">
        <v>1</v>
      </c>
      <c r="C157" s="428">
        <v>2</v>
      </c>
      <c r="D157" s="428"/>
      <c r="E157" s="324">
        <v>3</v>
      </c>
      <c r="F157" s="324">
        <v>4</v>
      </c>
      <c r="G157" s="324">
        <v>5</v>
      </c>
      <c r="H157" s="324">
        <v>6</v>
      </c>
    </row>
    <row r="158" spans="1:8" ht="19.5" customHeight="1" x14ac:dyDescent="0.2">
      <c r="B158" s="347">
        <v>1</v>
      </c>
      <c r="C158" s="428" t="s">
        <v>338</v>
      </c>
      <c r="D158" s="428"/>
      <c r="E158" s="324" t="s">
        <v>339</v>
      </c>
      <c r="F158" s="324">
        <v>1</v>
      </c>
      <c r="G158" s="348"/>
      <c r="H158" s="348"/>
    </row>
    <row r="159" spans="1:8" ht="30" customHeight="1" x14ac:dyDescent="0.2">
      <c r="B159" s="347">
        <v>2</v>
      </c>
      <c r="C159" s="428" t="s">
        <v>340</v>
      </c>
      <c r="D159" s="428"/>
      <c r="E159" s="324" t="s">
        <v>341</v>
      </c>
      <c r="F159" s="324">
        <v>1</v>
      </c>
      <c r="G159" s="348"/>
      <c r="H159" s="348"/>
    </row>
    <row r="160" spans="1:8" ht="30" customHeight="1" x14ac:dyDescent="0.2">
      <c r="B160" s="347">
        <v>3</v>
      </c>
      <c r="C160" s="428" t="s">
        <v>342</v>
      </c>
      <c r="D160" s="428"/>
      <c r="E160" s="324" t="s">
        <v>339</v>
      </c>
      <c r="F160" s="324">
        <v>1</v>
      </c>
      <c r="G160" s="348"/>
      <c r="H160" s="348"/>
    </row>
    <row r="161" spans="1:9" ht="15" hidden="1" customHeight="1" x14ac:dyDescent="0.2">
      <c r="B161" s="347">
        <v>4</v>
      </c>
      <c r="C161" s="525"/>
      <c r="D161" s="526"/>
      <c r="E161" s="324"/>
      <c r="F161" s="324"/>
      <c r="G161" s="348"/>
      <c r="H161" s="348"/>
    </row>
    <row r="162" spans="1:9" hidden="1" x14ac:dyDescent="0.2">
      <c r="B162" s="347">
        <v>5</v>
      </c>
      <c r="C162" s="428"/>
      <c r="D162" s="428"/>
      <c r="E162" s="216"/>
      <c r="F162" s="328"/>
      <c r="G162" s="348"/>
      <c r="H162" s="358"/>
      <c r="I162" s="342"/>
    </row>
    <row r="163" spans="1:9" x14ac:dyDescent="0.2">
      <c r="B163" s="514" t="s">
        <v>9</v>
      </c>
      <c r="C163" s="515"/>
      <c r="D163" s="516"/>
      <c r="E163" s="324" t="s">
        <v>10</v>
      </c>
      <c r="F163" s="324" t="s">
        <v>10</v>
      </c>
      <c r="G163" s="355">
        <f>SUM(G158:G162)</f>
        <v>0</v>
      </c>
      <c r="H163" s="348" t="s">
        <v>10</v>
      </c>
    </row>
    <row r="164" spans="1:9" ht="15.75" customHeight="1" x14ac:dyDescent="0.2">
      <c r="B164" s="332"/>
      <c r="C164" s="332"/>
      <c r="G164" s="342"/>
      <c r="H164" s="342"/>
    </row>
    <row r="165" spans="1:9" ht="14.45" customHeight="1" x14ac:dyDescent="0.2">
      <c r="A165" s="517" t="s">
        <v>124</v>
      </c>
      <c r="B165" s="517"/>
      <c r="C165" s="517"/>
      <c r="D165" s="517"/>
      <c r="E165" s="517"/>
      <c r="F165" s="517"/>
      <c r="G165" s="517"/>
      <c r="H165" s="517"/>
    </row>
    <row r="166" spans="1:9" ht="15" customHeight="1" x14ac:dyDescent="0.2">
      <c r="B166" s="332"/>
      <c r="C166" s="332"/>
      <c r="G166" s="191" t="s">
        <v>70</v>
      </c>
    </row>
    <row r="167" spans="1:9" ht="25.5" customHeight="1" x14ac:dyDescent="0.2">
      <c r="B167" s="428" t="s">
        <v>55</v>
      </c>
      <c r="C167" s="428" t="s">
        <v>5</v>
      </c>
      <c r="D167" s="428"/>
      <c r="E167" s="428" t="s">
        <v>54</v>
      </c>
      <c r="F167" s="428" t="s">
        <v>37</v>
      </c>
      <c r="G167" s="428" t="s">
        <v>42</v>
      </c>
    </row>
    <row r="168" spans="1:9" ht="15" customHeight="1" x14ac:dyDescent="0.2">
      <c r="B168" s="428"/>
      <c r="C168" s="428"/>
      <c r="D168" s="428"/>
      <c r="E168" s="428"/>
      <c r="F168" s="428"/>
      <c r="G168" s="428"/>
      <c r="H168" s="196"/>
    </row>
    <row r="169" spans="1:9" x14ac:dyDescent="0.2">
      <c r="B169" s="324">
        <v>1</v>
      </c>
      <c r="C169" s="428">
        <v>2</v>
      </c>
      <c r="D169" s="428"/>
      <c r="E169" s="324">
        <v>3</v>
      </c>
      <c r="F169" s="324">
        <v>4</v>
      </c>
      <c r="G169" s="324">
        <v>5</v>
      </c>
      <c r="H169" s="363"/>
    </row>
    <row r="170" spans="1:9" x14ac:dyDescent="0.2">
      <c r="B170" s="324">
        <v>1</v>
      </c>
      <c r="C170" s="507" t="s">
        <v>343</v>
      </c>
      <c r="D170" s="507"/>
      <c r="E170" s="327"/>
      <c r="F170" s="364"/>
      <c r="G170" s="324"/>
      <c r="H170" s="365"/>
    </row>
    <row r="171" spans="1:9" x14ac:dyDescent="0.2">
      <c r="B171" s="324">
        <v>2</v>
      </c>
      <c r="C171" s="507" t="s">
        <v>344</v>
      </c>
      <c r="D171" s="507"/>
      <c r="E171" s="327"/>
      <c r="F171" s="364"/>
      <c r="G171" s="324"/>
      <c r="H171" s="365"/>
    </row>
    <row r="172" spans="1:9" ht="15.75" customHeight="1" x14ac:dyDescent="0.2">
      <c r="B172" s="324">
        <v>3</v>
      </c>
      <c r="C172" s="507" t="s">
        <v>327</v>
      </c>
      <c r="D172" s="507"/>
      <c r="E172" s="327"/>
      <c r="F172" s="364"/>
      <c r="G172" s="324"/>
      <c r="H172" s="365"/>
    </row>
    <row r="173" spans="1:9" ht="46.5" customHeight="1" x14ac:dyDescent="0.2">
      <c r="B173" s="390">
        <v>4</v>
      </c>
      <c r="C173" s="519" t="s">
        <v>270</v>
      </c>
      <c r="D173" s="520"/>
      <c r="E173" s="393"/>
      <c r="F173" s="394">
        <v>381412</v>
      </c>
      <c r="G173" s="392"/>
      <c r="H173" s="365"/>
    </row>
    <row r="174" spans="1:9" ht="14.45" customHeight="1" x14ac:dyDescent="0.2">
      <c r="B174" s="507" t="s">
        <v>9</v>
      </c>
      <c r="C174" s="507"/>
      <c r="D174" s="507"/>
      <c r="E174" s="324" t="s">
        <v>10</v>
      </c>
      <c r="F174" s="355">
        <f>SUM(F170:F173)</f>
        <v>381412</v>
      </c>
      <c r="G174" s="324" t="s">
        <v>10</v>
      </c>
      <c r="H174" s="366"/>
    </row>
    <row r="175" spans="1:9" x14ac:dyDescent="0.2">
      <c r="B175" s="332"/>
      <c r="C175" s="332"/>
    </row>
    <row r="176" spans="1:9" ht="17.25" customHeight="1" x14ac:dyDescent="0.2">
      <c r="A176" s="517" t="s">
        <v>125</v>
      </c>
      <c r="B176" s="517"/>
      <c r="C176" s="517"/>
      <c r="D176" s="517"/>
      <c r="E176" s="517"/>
      <c r="F176" s="517"/>
      <c r="G176" s="517"/>
      <c r="H176" s="517"/>
    </row>
    <row r="177" spans="1:8" ht="17.25" customHeight="1" x14ac:dyDescent="0.2">
      <c r="A177" s="346"/>
      <c r="B177" s="331"/>
      <c r="C177" s="331"/>
      <c r="D177" s="331"/>
      <c r="E177" s="331"/>
      <c r="F177" s="331"/>
      <c r="G177" s="191" t="s">
        <v>345</v>
      </c>
    </row>
    <row r="178" spans="1:8" ht="17.25" customHeight="1" x14ac:dyDescent="0.2">
      <c r="B178" s="428" t="s">
        <v>55</v>
      </c>
      <c r="C178" s="428" t="s">
        <v>5</v>
      </c>
      <c r="D178" s="523" t="s">
        <v>48</v>
      </c>
      <c r="E178" s="523" t="s">
        <v>38</v>
      </c>
      <c r="F178" s="523" t="s">
        <v>39</v>
      </c>
      <c r="G178" s="428" t="s">
        <v>53</v>
      </c>
    </row>
    <row r="179" spans="1:8" ht="15" customHeight="1" x14ac:dyDescent="0.2">
      <c r="B179" s="428"/>
      <c r="C179" s="428"/>
      <c r="D179" s="524"/>
      <c r="E179" s="524"/>
      <c r="F179" s="524"/>
      <c r="G179" s="428"/>
    </row>
    <row r="180" spans="1:8" x14ac:dyDescent="0.2">
      <c r="B180" s="324">
        <v>1</v>
      </c>
      <c r="C180" s="324">
        <v>2</v>
      </c>
      <c r="D180" s="324">
        <v>3</v>
      </c>
      <c r="E180" s="324">
        <v>4</v>
      </c>
      <c r="F180" s="324">
        <v>5</v>
      </c>
      <c r="G180" s="324">
        <v>6</v>
      </c>
      <c r="H180" s="333"/>
    </row>
    <row r="181" spans="1:8" x14ac:dyDescent="0.2">
      <c r="B181" s="324">
        <v>1</v>
      </c>
      <c r="C181" s="262" t="s">
        <v>346</v>
      </c>
      <c r="D181" s="262"/>
      <c r="E181" s="324"/>
      <c r="F181" s="348"/>
      <c r="G181" s="324"/>
      <c r="H181" s="367"/>
    </row>
    <row r="182" spans="1:8" ht="147" x14ac:dyDescent="0.2">
      <c r="B182" s="324">
        <v>2</v>
      </c>
      <c r="C182" s="368" t="s">
        <v>347</v>
      </c>
      <c r="D182" s="327"/>
      <c r="E182" s="324"/>
      <c r="F182" s="348"/>
      <c r="G182" s="335"/>
      <c r="H182" s="343"/>
    </row>
    <row r="183" spans="1:8" ht="15.75" customHeight="1" x14ac:dyDescent="0.2">
      <c r="B183" s="507" t="s">
        <v>9</v>
      </c>
      <c r="C183" s="507"/>
      <c r="D183" s="324" t="s">
        <v>41</v>
      </c>
      <c r="E183" s="324" t="s">
        <v>41</v>
      </c>
      <c r="F183" s="355">
        <f>SUM(F181:F182)</f>
        <v>0</v>
      </c>
      <c r="G183" s="324" t="s">
        <v>41</v>
      </c>
      <c r="H183" s="363"/>
    </row>
    <row r="184" spans="1:8" ht="14.45" customHeight="1" x14ac:dyDescent="0.2">
      <c r="B184" s="507" t="s">
        <v>334</v>
      </c>
      <c r="C184" s="507"/>
      <c r="D184" s="507"/>
      <c r="E184" s="507"/>
      <c r="F184" s="507"/>
      <c r="G184" s="507"/>
      <c r="H184" s="345"/>
    </row>
    <row r="185" spans="1:8" x14ac:dyDescent="0.2">
      <c r="B185" s="345"/>
      <c r="C185" s="345"/>
      <c r="D185" s="345"/>
      <c r="E185" s="345"/>
      <c r="F185" s="345"/>
      <c r="G185" s="345"/>
      <c r="H185" s="345"/>
    </row>
    <row r="186" spans="1:8" ht="43.5" customHeight="1" x14ac:dyDescent="0.2">
      <c r="B186" s="518" t="s">
        <v>132</v>
      </c>
      <c r="C186" s="518"/>
      <c r="D186" s="518"/>
      <c r="E186" s="518"/>
      <c r="F186" s="518"/>
      <c r="G186" s="518"/>
      <c r="H186" s="518"/>
    </row>
    <row r="187" spans="1:8" ht="17.25" customHeight="1" x14ac:dyDescent="0.2">
      <c r="B187" s="518"/>
      <c r="C187" s="518"/>
      <c r="D187" s="518"/>
      <c r="E187" s="518"/>
      <c r="F187" s="518"/>
      <c r="G187" s="518"/>
      <c r="H187" s="518"/>
    </row>
    <row r="188" spans="1:8" ht="15" customHeight="1" x14ac:dyDescent="0.2">
      <c r="B188" s="369"/>
      <c r="C188" s="369"/>
      <c r="D188" s="369"/>
      <c r="E188" s="369"/>
      <c r="F188" s="369"/>
      <c r="G188" s="369"/>
      <c r="H188" s="369"/>
    </row>
    <row r="189" spans="1:8" ht="15.75" customHeight="1" x14ac:dyDescent="0.2">
      <c r="B189" s="370">
        <v>1</v>
      </c>
      <c r="C189" s="370" t="s">
        <v>348</v>
      </c>
      <c r="D189" s="371" t="s">
        <v>349</v>
      </c>
      <c r="E189" s="370" t="s">
        <v>304</v>
      </c>
      <c r="F189" s="370"/>
      <c r="G189" s="372">
        <v>24314.89</v>
      </c>
      <c r="H189" s="369"/>
    </row>
    <row r="190" spans="1:8" ht="15.75" customHeight="1" x14ac:dyDescent="0.2">
      <c r="B190" s="370">
        <v>2</v>
      </c>
      <c r="C190" s="370" t="s">
        <v>348</v>
      </c>
      <c r="D190" s="371" t="s">
        <v>284</v>
      </c>
      <c r="E190" s="370" t="s">
        <v>226</v>
      </c>
      <c r="F190" s="370"/>
      <c r="G190" s="372">
        <v>20457.759999999998</v>
      </c>
      <c r="H190" s="369"/>
    </row>
    <row r="191" spans="1:8" ht="15.75" customHeight="1" x14ac:dyDescent="0.2">
      <c r="B191" s="370">
        <v>3</v>
      </c>
      <c r="C191" s="370" t="s">
        <v>348</v>
      </c>
      <c r="D191" s="371" t="s">
        <v>285</v>
      </c>
      <c r="E191" s="370" t="s">
        <v>226</v>
      </c>
      <c r="F191" s="370"/>
      <c r="G191" s="372">
        <v>126842.53</v>
      </c>
      <c r="H191" s="369"/>
    </row>
    <row r="192" spans="1:8" ht="15.75" customHeight="1" x14ac:dyDescent="0.2">
      <c r="B192" s="370">
        <v>4</v>
      </c>
      <c r="C192" s="370" t="s">
        <v>348</v>
      </c>
      <c r="D192" s="371" t="s">
        <v>293</v>
      </c>
      <c r="E192" s="370" t="s">
        <v>350</v>
      </c>
      <c r="F192" s="370"/>
      <c r="G192" s="372">
        <v>1172639.77</v>
      </c>
      <c r="H192" s="369"/>
    </row>
    <row r="193" spans="2:8" ht="15.75" customHeight="1" x14ac:dyDescent="0.2">
      <c r="B193" s="370">
        <v>5</v>
      </c>
      <c r="C193" s="370" t="s">
        <v>348</v>
      </c>
      <c r="D193" s="371" t="s">
        <v>351</v>
      </c>
      <c r="E193" s="370" t="s">
        <v>352</v>
      </c>
      <c r="F193" s="370"/>
      <c r="G193" s="372">
        <v>988232.07</v>
      </c>
      <c r="H193" s="369"/>
    </row>
    <row r="194" spans="2:8" ht="14.25" customHeight="1" x14ac:dyDescent="0.2">
      <c r="B194" s="511" t="s">
        <v>9</v>
      </c>
      <c r="C194" s="512"/>
      <c r="D194" s="512"/>
      <c r="E194" s="512"/>
      <c r="F194" s="513"/>
      <c r="G194" s="373">
        <f>SUM(G189:G193)</f>
        <v>2332487.02</v>
      </c>
      <c r="H194" s="369"/>
    </row>
    <row r="195" spans="2:8" x14ac:dyDescent="0.2">
      <c r="B195" s="369"/>
      <c r="C195" s="369"/>
      <c r="D195" s="369"/>
      <c r="E195" s="369"/>
      <c r="F195" s="369"/>
      <c r="G195" s="369"/>
      <c r="H195" s="369"/>
    </row>
    <row r="196" spans="2:8" x14ac:dyDescent="0.2">
      <c r="G196" s="374">
        <f>G163+H78+H62+H21+J62+F174+F183+L62+N62</f>
        <v>21227555.859999999</v>
      </c>
      <c r="H196" s="342"/>
    </row>
    <row r="197" spans="2:8" x14ac:dyDescent="0.2">
      <c r="C197" s="375" t="s">
        <v>353</v>
      </c>
      <c r="D197" s="376">
        <f>H76+H77</f>
        <v>202743.86000000002</v>
      </c>
    </row>
    <row r="198" spans="2:8" x14ac:dyDescent="0.2">
      <c r="C198" s="375" t="s">
        <v>354</v>
      </c>
      <c r="D198" s="376">
        <v>20638000</v>
      </c>
    </row>
    <row r="199" spans="2:8" x14ac:dyDescent="0.2">
      <c r="C199" s="375" t="s">
        <v>185</v>
      </c>
      <c r="D199" s="376">
        <f>G196</f>
        <v>21227555.859999999</v>
      </c>
    </row>
    <row r="200" spans="2:8" x14ac:dyDescent="0.2">
      <c r="C200" s="375" t="s">
        <v>355</v>
      </c>
      <c r="D200" s="376">
        <f>D197+D198-D199</f>
        <v>-386812</v>
      </c>
      <c r="E200" s="342"/>
    </row>
    <row r="201" spans="2:8" x14ac:dyDescent="0.2">
      <c r="D201" s="342"/>
    </row>
    <row r="202" spans="2:8" x14ac:dyDescent="0.2">
      <c r="D202" s="342"/>
    </row>
  </sheetData>
  <mergeCells count="180">
    <mergeCell ref="A104:H104"/>
    <mergeCell ref="A116:H116"/>
    <mergeCell ref="B118:D118"/>
    <mergeCell ref="A120:H120"/>
    <mergeCell ref="B121:D121"/>
    <mergeCell ref="B125:C125"/>
    <mergeCell ref="B126:H126"/>
    <mergeCell ref="A128:H128"/>
    <mergeCell ref="B178:B179"/>
    <mergeCell ref="C178:C179"/>
    <mergeCell ref="D178:D179"/>
    <mergeCell ref="E178:E179"/>
    <mergeCell ref="F178:F179"/>
    <mergeCell ref="G178:G179"/>
    <mergeCell ref="C157:D157"/>
    <mergeCell ref="C158:D158"/>
    <mergeCell ref="C160:D160"/>
    <mergeCell ref="C159:D159"/>
    <mergeCell ref="C170:D170"/>
    <mergeCell ref="C171:D171"/>
    <mergeCell ref="C172:D172"/>
    <mergeCell ref="B174:D174"/>
    <mergeCell ref="A176:H176"/>
    <mergeCell ref="B106:D106"/>
    <mergeCell ref="B83:D83"/>
    <mergeCell ref="B85:B86"/>
    <mergeCell ref="C85:C86"/>
    <mergeCell ref="D85:D86"/>
    <mergeCell ref="E85:E86"/>
    <mergeCell ref="F85:F86"/>
    <mergeCell ref="B89:C89"/>
    <mergeCell ref="B90:F90"/>
    <mergeCell ref="A92:H92"/>
    <mergeCell ref="C72:E72"/>
    <mergeCell ref="C73:E73"/>
    <mergeCell ref="C74:E74"/>
    <mergeCell ref="C75:E75"/>
    <mergeCell ref="C76:E76"/>
    <mergeCell ref="C77:E77"/>
    <mergeCell ref="B78:E78"/>
    <mergeCell ref="B79:H79"/>
    <mergeCell ref="A81:H81"/>
    <mergeCell ref="B62:F62"/>
    <mergeCell ref="A64:H64"/>
    <mergeCell ref="B66:D66"/>
    <mergeCell ref="B69:B70"/>
    <mergeCell ref="C69:E70"/>
    <mergeCell ref="F69:F70"/>
    <mergeCell ref="G69:G70"/>
    <mergeCell ref="H69:H70"/>
    <mergeCell ref="C71:E71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A2:H2"/>
    <mergeCell ref="A3:H3"/>
    <mergeCell ref="A4:H4"/>
    <mergeCell ref="B6:H6"/>
    <mergeCell ref="A8:H8"/>
    <mergeCell ref="A10:H10"/>
    <mergeCell ref="B15:C15"/>
    <mergeCell ref="C51:F51"/>
    <mergeCell ref="C52:F52"/>
    <mergeCell ref="B40:C40"/>
    <mergeCell ref="B41:G41"/>
    <mergeCell ref="A43:H43"/>
    <mergeCell ref="A44:H44"/>
    <mergeCell ref="B46:D46"/>
    <mergeCell ref="G47:H47"/>
    <mergeCell ref="C50:F50"/>
    <mergeCell ref="B19:C19"/>
    <mergeCell ref="B16:C16"/>
    <mergeCell ref="B17:C17"/>
    <mergeCell ref="B18:C18"/>
    <mergeCell ref="B11:D11"/>
    <mergeCell ref="B13:F13"/>
    <mergeCell ref="G13:H13"/>
    <mergeCell ref="B14:D14"/>
    <mergeCell ref="E14:F14"/>
    <mergeCell ref="G14:H14"/>
    <mergeCell ref="B20:C20"/>
    <mergeCell ref="A23:H23"/>
    <mergeCell ref="B24:D24"/>
    <mergeCell ref="B26:B27"/>
    <mergeCell ref="C26:C27"/>
    <mergeCell ref="D26:D27"/>
    <mergeCell ref="E26:E27"/>
    <mergeCell ref="F26:F27"/>
    <mergeCell ref="G26:G27"/>
    <mergeCell ref="B30:C30"/>
    <mergeCell ref="B31:G31"/>
    <mergeCell ref="A33:H33"/>
    <mergeCell ref="B34:D34"/>
    <mergeCell ref="B36:B37"/>
    <mergeCell ref="C36:C37"/>
    <mergeCell ref="D36:D37"/>
    <mergeCell ref="E36:E37"/>
    <mergeCell ref="F36:F37"/>
    <mergeCell ref="G36:G37"/>
    <mergeCell ref="K47:L47"/>
    <mergeCell ref="M47:N47"/>
    <mergeCell ref="B48:B49"/>
    <mergeCell ref="C48:F49"/>
    <mergeCell ref="G48:G49"/>
    <mergeCell ref="H48:H49"/>
    <mergeCell ref="I48:I49"/>
    <mergeCell ref="J48:J49"/>
    <mergeCell ref="K48:K49"/>
    <mergeCell ref="L48:L49"/>
    <mergeCell ref="M48:M49"/>
    <mergeCell ref="N48:N49"/>
    <mergeCell ref="I47:J47"/>
    <mergeCell ref="B94:D94"/>
    <mergeCell ref="B97:B98"/>
    <mergeCell ref="C97:C98"/>
    <mergeCell ref="D97:D98"/>
    <mergeCell ref="E97:E98"/>
    <mergeCell ref="F97:F98"/>
    <mergeCell ref="G97:G98"/>
    <mergeCell ref="B101:C101"/>
    <mergeCell ref="B102:F102"/>
    <mergeCell ref="B109:B110"/>
    <mergeCell ref="C109:C110"/>
    <mergeCell ref="D109:D110"/>
    <mergeCell ref="E109:E110"/>
    <mergeCell ref="F109:F110"/>
    <mergeCell ref="G109:G110"/>
    <mergeCell ref="B113:C113"/>
    <mergeCell ref="B114:F114"/>
    <mergeCell ref="C130:D130"/>
    <mergeCell ref="C131:D131"/>
    <mergeCell ref="C132:D132"/>
    <mergeCell ref="B133:D133"/>
    <mergeCell ref="B134:H134"/>
    <mergeCell ref="A136:H136"/>
    <mergeCell ref="B138:B139"/>
    <mergeCell ref="C138:C139"/>
    <mergeCell ref="D138:D139"/>
    <mergeCell ref="E138:E139"/>
    <mergeCell ref="F138:F139"/>
    <mergeCell ref="G138:G139"/>
    <mergeCell ref="H138:H139"/>
    <mergeCell ref="B142:C142"/>
    <mergeCell ref="B143:H143"/>
    <mergeCell ref="A145:H145"/>
    <mergeCell ref="B147:B148"/>
    <mergeCell ref="C147:C148"/>
    <mergeCell ref="D147:D148"/>
    <mergeCell ref="E147:E148"/>
    <mergeCell ref="F147:F148"/>
    <mergeCell ref="G147:G148"/>
    <mergeCell ref="B151:C151"/>
    <mergeCell ref="A153:H153"/>
    <mergeCell ref="B155:B156"/>
    <mergeCell ref="C155:D156"/>
    <mergeCell ref="E155:E156"/>
    <mergeCell ref="F155:F156"/>
    <mergeCell ref="G155:G156"/>
    <mergeCell ref="H155:H156"/>
    <mergeCell ref="C161:D161"/>
    <mergeCell ref="B194:F194"/>
    <mergeCell ref="C162:D162"/>
    <mergeCell ref="B163:D163"/>
    <mergeCell ref="A165:H165"/>
    <mergeCell ref="B167:B168"/>
    <mergeCell ref="C167:D168"/>
    <mergeCell ref="E167:E168"/>
    <mergeCell ref="F167:F168"/>
    <mergeCell ref="G167:G168"/>
    <mergeCell ref="C169:D169"/>
    <mergeCell ref="B183:C183"/>
    <mergeCell ref="B184:G184"/>
    <mergeCell ref="B186:H187"/>
    <mergeCell ref="C173:D17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Доходы</vt:lpstr>
      <vt:lpstr>МЗ</vt:lpstr>
      <vt:lpstr>ПОУ</vt:lpstr>
      <vt:lpstr>пожертвования</vt:lpstr>
      <vt:lpstr>род. плата</vt:lpstr>
      <vt:lpstr>ЦС</vt:lpstr>
      <vt:lpstr>ПОУ!Область_печати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2026-04-02T08:54:11Z</dcterms:modified>
</cp:coreProperties>
</file>